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anaquezada/Downloads/"/>
    </mc:Choice>
  </mc:AlternateContent>
  <xr:revisionPtr revIDLastSave="0" documentId="13_ncr:1_{9AB11A03-EB8A-7047-87C4-02D803F665F2}" xr6:coauthVersionLast="47" xr6:coauthVersionMax="47" xr10:uidLastSave="{00000000-0000-0000-0000-000000000000}"/>
  <bookViews>
    <workbookView xWindow="0" yWindow="500" windowWidth="23260" windowHeight="12460" activeTab="1" xr2:uid="{00000000-000D-0000-FFFF-FFFF00000000}"/>
  </bookViews>
  <sheets>
    <sheet name="MARZO 2021" sheetId="2" r:id="rId1"/>
    <sheet name="DICIEMBRE 2021" sheetId="3" r:id="rId2"/>
  </sheets>
  <externalReferences>
    <externalReference r:id="rId3"/>
    <externalReference r:id="rId4"/>
  </externalReferences>
  <definedNames>
    <definedName name="_xlnm.Database" localSheetId="1">#REF!</definedName>
    <definedName name="_xlnm.Database">#REF!</definedName>
    <definedName name="Cuadro_Area" localSheetId="1">[1]Hoja1!#REF!</definedName>
    <definedName name="Cuadro_Area">[1]Hoja1!#REF!</definedName>
    <definedName name="Cuadro_Area1" localSheetId="1">[1]Hoja1!#REF!</definedName>
    <definedName name="Cuadro_Area1">[1]Hoja1!#REF!</definedName>
    <definedName name="Cuadro_dir" localSheetId="1">[1]Hoja1!#REF!</definedName>
    <definedName name="Cuadro_dir">[1]Hoja1!#REF!</definedName>
    <definedName name="cuadro_direcciones">[1]Hoja1!$B$7:$J$19</definedName>
    <definedName name="d">[1]Hoja1!#REF!</definedName>
    <definedName name="direcciones">[1]Hoja1!$C$2:$J$2</definedName>
    <definedName name="II">[1]Hoja1!#REF!</definedName>
    <definedName name="III">[1]Hoja1!#REF!</definedName>
    <definedName name="intendencias">[1]Hoja1!$B$8:$B$19</definedName>
    <definedName name="s">[1]Hoja1!#REF!</definedName>
    <definedName name="T">[1]Hoja1!#REF!</definedName>
    <definedName name="UYT">[1]Hoja1!#REF!</definedName>
    <definedName name="WER">[1]Hoja1!#REF!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2" l="1"/>
  <c r="D65" i="2"/>
  <c r="C65" i="2"/>
  <c r="E57" i="2"/>
  <c r="D57" i="2"/>
  <c r="C57" i="2"/>
  <c r="G44" i="2"/>
  <c r="G43" i="2"/>
  <c r="G42" i="2"/>
  <c r="G41" i="2"/>
  <c r="G40" i="2"/>
  <c r="D45" i="2"/>
  <c r="E45" i="2"/>
  <c r="F45" i="2" s="1"/>
  <c r="C45" i="2"/>
  <c r="G45" i="2" l="1"/>
  <c r="E11" i="2"/>
  <c r="F11" i="2" s="1"/>
  <c r="D11" i="2"/>
  <c r="C11" i="2"/>
  <c r="F17" i="2" l="1"/>
  <c r="F18" i="2"/>
  <c r="F19" i="2"/>
  <c r="F20" i="2"/>
  <c r="F21" i="2"/>
  <c r="F22" i="2"/>
  <c r="F23" i="2"/>
  <c r="F24" i="2"/>
  <c r="F25" i="2"/>
  <c r="F53" i="2"/>
  <c r="F56" i="2" l="1"/>
  <c r="G56" i="2"/>
  <c r="F54" i="2"/>
  <c r="G55" i="2"/>
  <c r="G54" i="2"/>
  <c r="F55" i="2"/>
  <c r="G53" i="2"/>
  <c r="G52" i="2" l="1"/>
  <c r="G57" i="2"/>
  <c r="F57" i="2"/>
  <c r="F52" i="2"/>
  <c r="E71" i="3" l="1"/>
  <c r="C71" i="3"/>
  <c r="E65" i="3"/>
  <c r="G65" i="3" s="1"/>
  <c r="D65" i="3"/>
  <c r="D74" i="3" s="1"/>
  <c r="C65" i="3"/>
  <c r="C74" i="3" s="1"/>
  <c r="G64" i="3"/>
  <c r="F64" i="3"/>
  <c r="E56" i="3"/>
  <c r="F56" i="3" s="1"/>
  <c r="D56" i="3"/>
  <c r="G56" i="3" s="1"/>
  <c r="C56" i="3"/>
  <c r="E55" i="3"/>
  <c r="C55" i="3"/>
  <c r="D55" i="3" s="1"/>
  <c r="E54" i="3"/>
  <c r="C54" i="3"/>
  <c r="D54" i="3" s="1"/>
  <c r="E53" i="3"/>
  <c r="C53" i="3"/>
  <c r="D53" i="3" s="1"/>
  <c r="E52" i="3"/>
  <c r="C52" i="3"/>
  <c r="E44" i="3"/>
  <c r="D44" i="3"/>
  <c r="C44" i="3"/>
  <c r="E43" i="3"/>
  <c r="C43" i="3"/>
  <c r="D43" i="3" s="1"/>
  <c r="E42" i="3"/>
  <c r="C42" i="3"/>
  <c r="D42" i="3" s="1"/>
  <c r="E41" i="3"/>
  <c r="C41" i="3"/>
  <c r="D41" i="3" s="1"/>
  <c r="E40" i="3"/>
  <c r="E45" i="3" s="1"/>
  <c r="E73" i="3" s="1"/>
  <c r="C40" i="3"/>
  <c r="G33" i="3"/>
  <c r="F33" i="3"/>
  <c r="G32" i="3"/>
  <c r="F32" i="3"/>
  <c r="G31" i="3"/>
  <c r="F31" i="3"/>
  <c r="E26" i="3"/>
  <c r="E72" i="3" s="1"/>
  <c r="D26" i="3"/>
  <c r="D72" i="3" s="1"/>
  <c r="C26" i="3"/>
  <c r="C72" i="3" s="1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F26" i="3" s="1"/>
  <c r="F72" i="3" s="1"/>
  <c r="E11" i="3"/>
  <c r="F11" i="3" s="1"/>
  <c r="F71" i="3" s="1"/>
  <c r="D11" i="3"/>
  <c r="D71" i="3" s="1"/>
  <c r="C11" i="3"/>
  <c r="F8" i="3"/>
  <c r="G65" i="2"/>
  <c r="F65" i="2"/>
  <c r="G64" i="2"/>
  <c r="F64" i="2"/>
  <c r="F75" i="2"/>
  <c r="E75" i="2"/>
  <c r="D75" i="2"/>
  <c r="C75" i="2"/>
  <c r="F73" i="2"/>
  <c r="E73" i="2"/>
  <c r="D73" i="2"/>
  <c r="C73" i="2"/>
  <c r="E72" i="2"/>
  <c r="D72" i="2"/>
  <c r="C72" i="2"/>
  <c r="G33" i="2"/>
  <c r="F33" i="2"/>
  <c r="G32" i="2"/>
  <c r="F32" i="2"/>
  <c r="G31" i="2"/>
  <c r="F31" i="2"/>
  <c r="G42" i="3" l="1"/>
  <c r="F42" i="3"/>
  <c r="C45" i="3"/>
  <c r="C73" i="3" s="1"/>
  <c r="G44" i="3"/>
  <c r="C57" i="3"/>
  <c r="C75" i="3" s="1"/>
  <c r="E57" i="3"/>
  <c r="E75" i="3" s="1"/>
  <c r="E76" i="3" s="1"/>
  <c r="G54" i="3"/>
  <c r="F54" i="3"/>
  <c r="G41" i="3"/>
  <c r="G55" i="3"/>
  <c r="C76" i="3"/>
  <c r="F43" i="3"/>
  <c r="G43" i="3"/>
  <c r="G53" i="3"/>
  <c r="F53" i="3"/>
  <c r="F44" i="3"/>
  <c r="D52" i="3"/>
  <c r="F41" i="3"/>
  <c r="F55" i="3"/>
  <c r="G26" i="3"/>
  <c r="D40" i="3"/>
  <c r="F52" i="3"/>
  <c r="F65" i="3"/>
  <c r="F74" i="3" s="1"/>
  <c r="E74" i="3"/>
  <c r="D45" i="3" l="1"/>
  <c r="G40" i="3"/>
  <c r="F40" i="3"/>
  <c r="G52" i="3"/>
  <c r="D57" i="3"/>
  <c r="D75" i="3" l="1"/>
  <c r="G57" i="3"/>
  <c r="F57" i="3"/>
  <c r="F75" i="3" s="1"/>
  <c r="G45" i="3"/>
  <c r="D73" i="3"/>
  <c r="D76" i="3" s="1"/>
  <c r="F45" i="3"/>
  <c r="F73" i="3" s="1"/>
  <c r="F76" i="3" s="1"/>
  <c r="D71" i="2" l="1"/>
  <c r="C71" i="2"/>
  <c r="E71" i="2" l="1"/>
  <c r="F71" i="2" s="1"/>
  <c r="E74" i="2"/>
  <c r="E76" i="2" s="1"/>
  <c r="D74" i="2"/>
  <c r="D76" i="2" s="1"/>
  <c r="C74" i="2"/>
  <c r="C76" i="2" s="1"/>
  <c r="F26" i="2"/>
  <c r="F72" i="2" s="1"/>
  <c r="G25" i="2"/>
  <c r="G24" i="2"/>
  <c r="G23" i="2"/>
  <c r="G22" i="2"/>
  <c r="G21" i="2"/>
  <c r="G20" i="2"/>
  <c r="G19" i="2"/>
  <c r="G18" i="2"/>
  <c r="G17" i="2"/>
  <c r="G26" i="2" l="1"/>
  <c r="F74" i="2"/>
  <c r="F76" i="2" s="1"/>
</calcChain>
</file>

<file path=xl/sharedStrings.xml><?xml version="1.0" encoding="utf-8"?>
<sst xmlns="http://schemas.openxmlformats.org/spreadsheetml/2006/main" count="177" uniqueCount="45">
  <si>
    <t>PORTAFOLIO DE INVERSIONES</t>
  </si>
  <si>
    <t>CALIFICACIÓN DE RIESGO</t>
  </si>
  <si>
    <t>SALDO DE INVERSIONES</t>
  </si>
  <si>
    <t>% CONSTITUIDO</t>
  </si>
  <si>
    <t>A</t>
  </si>
  <si>
    <t>B</t>
  </si>
  <si>
    <t>C</t>
  </si>
  <si>
    <t>D</t>
  </si>
  <si>
    <t>E</t>
  </si>
  <si>
    <t>Total general</t>
  </si>
  <si>
    <t>CARTERA DE CRÉDITOS</t>
  </si>
  <si>
    <t>SALDO DE LA CARTERA</t>
  </si>
  <si>
    <t>PROVISIONES REQUERIDAS</t>
  </si>
  <si>
    <t>EXCEDENTE/DEFICIT</t>
  </si>
  <si>
    <t>A1</t>
  </si>
  <si>
    <t>A2</t>
  </si>
  <si>
    <t>A3</t>
  </si>
  <si>
    <t>B1</t>
  </si>
  <si>
    <t>B2</t>
  </si>
  <si>
    <t>C1</t>
  </si>
  <si>
    <t>C2</t>
  </si>
  <si>
    <t>PROVISIONES REQUERIDAS (EN USD)</t>
  </si>
  <si>
    <t>Cartera con garantía autoliquidable</t>
  </si>
  <si>
    <t>Cartera con garantía hipotecaria</t>
  </si>
  <si>
    <t>Cartera adquirida en procesos de fusión y liquidación</t>
  </si>
  <si>
    <t>CUENTAS POR COBRAR</t>
  </si>
  <si>
    <t>SALDO DE LA CUENTA</t>
  </si>
  <si>
    <t>OTROS ACTIVOS</t>
  </si>
  <si>
    <t>BIENES EN DACIÓN EN PAGO</t>
  </si>
  <si>
    <t>DETALLE</t>
  </si>
  <si>
    <t>MANTENIDOS POR HASTA 1 AÑO</t>
  </si>
  <si>
    <t>MANTENIDOS POR MÁS DE 1 AÑO</t>
  </si>
  <si>
    <t>RESUMEN</t>
  </si>
  <si>
    <t>ACTIVOS DE RIESGO</t>
  </si>
  <si>
    <t>Inversiones</t>
  </si>
  <si>
    <t>Cartera de crédito</t>
  </si>
  <si>
    <t>Cuentas por cobrar</t>
  </si>
  <si>
    <t>Bienes en dación en pago</t>
  </si>
  <si>
    <t>Otros activos</t>
  </si>
  <si>
    <r>
      <rPr>
        <b/>
        <sz val="8"/>
        <rFont val="Calibri"/>
        <family val="2"/>
      </rPr>
      <t>PROVISIONES
REQUERIDAS</t>
    </r>
  </si>
  <si>
    <r>
      <rPr>
        <b/>
        <sz val="8"/>
        <rFont val="Calibri"/>
        <family val="2"/>
      </rPr>
      <t>PROVISIONES
CONSTITUIDAS</t>
    </r>
  </si>
  <si>
    <r>
      <rPr>
        <b/>
        <sz val="8"/>
        <rFont val="Calibri"/>
        <family val="2"/>
      </rPr>
      <t>PROVISIONES
ESPECÍFICAS CONSTITUIDAS</t>
    </r>
  </si>
  <si>
    <t>ANEXO CALIFICACION ACTIVOS</t>
  </si>
  <si>
    <t>ERM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</si>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</sst>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&quot;$&quot;\-#,##0.00"/>
    <numFmt numFmtId="165" formatCode="0.0%"/>
    <numFmt numFmtId="166" formatCode="&quot;$&quot;#,##0.0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5">
    <xf numFmtId="0" fontId="0" fillId="0" borderId="0" xfId="0" applyAlignment="1">
      <alignment horizontal="left" vertical="top"/>
    </xf>
    <xf numFmtId="0" fontId="6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3" fillId="0" borderId="1" xfId="1" applyFont="1" applyBorder="1" applyAlignment="1">
      <alignment horizontal="left" vertical="top" wrapText="1" indent="2"/>
    </xf>
    <xf numFmtId="0" fontId="3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 indent="2"/>
    </xf>
    <xf numFmtId="0" fontId="2" fillId="0" borderId="1" xfId="1" applyFont="1" applyBorder="1" applyAlignment="1">
      <alignment horizontal="left" vertical="top" wrapText="1" indent="1"/>
    </xf>
    <xf numFmtId="0" fontId="3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6" fontId="2" fillId="0" borderId="1" xfId="1" applyNumberFormat="1" applyFont="1" applyBorder="1" applyAlignment="1">
      <alignment horizontal="right" wrapText="1"/>
    </xf>
    <xf numFmtId="10" fontId="2" fillId="0" borderId="1" xfId="2" applyNumberFormat="1" applyFont="1" applyFill="1" applyBorder="1" applyAlignment="1">
      <alignment horizontal="right" wrapText="1"/>
    </xf>
    <xf numFmtId="166" fontId="5" fillId="0" borderId="1" xfId="1" applyNumberFormat="1" applyFont="1" applyBorder="1" applyAlignment="1">
      <alignment horizontal="right" wrapText="1"/>
    </xf>
    <xf numFmtId="10" fontId="5" fillId="0" borderId="1" xfId="2" applyNumberFormat="1" applyFont="1" applyFill="1" applyBorder="1" applyAlignment="1">
      <alignment horizontal="right" wrapText="1"/>
    </xf>
    <xf numFmtId="0" fontId="2" fillId="0" borderId="0" xfId="1" applyFont="1" applyAlignment="1">
      <alignment horizontal="left" vertical="top" wrapText="1"/>
    </xf>
    <xf numFmtId="0" fontId="3" fillId="0" borderId="1" xfId="1" applyFont="1" applyBorder="1" applyAlignment="1">
      <alignment horizontal="left" vertical="center" wrapText="1" indent="2"/>
    </xf>
    <xf numFmtId="0" fontId="3" fillId="0" borderId="1" xfId="1" applyFont="1" applyBorder="1" applyAlignment="1">
      <alignment horizontal="left" vertical="center" wrapText="1" indent="1"/>
    </xf>
    <xf numFmtId="0" fontId="3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wrapText="1"/>
    </xf>
    <xf numFmtId="166" fontId="2" fillId="0" borderId="0" xfId="1" applyNumberFormat="1" applyFont="1" applyAlignment="1">
      <alignment horizontal="left" vertical="top"/>
    </xf>
    <xf numFmtId="165" fontId="2" fillId="0" borderId="1" xfId="2" applyNumberFormat="1" applyFont="1" applyFill="1" applyBorder="1" applyAlignment="1">
      <alignment horizontal="right" wrapText="1"/>
    </xf>
    <xf numFmtId="165" fontId="5" fillId="0" borderId="1" xfId="2" applyNumberFormat="1" applyFont="1" applyFill="1" applyBorder="1" applyAlignment="1">
      <alignment horizontal="right" wrapText="1"/>
    </xf>
    <xf numFmtId="0" fontId="4" fillId="0" borderId="1" xfId="1" applyFont="1" applyBorder="1" applyAlignment="1">
      <alignment horizontal="left" vertical="top" wrapText="1"/>
    </xf>
    <xf numFmtId="0" fontId="3" fillId="0" borderId="4" xfId="1" applyFont="1" applyBorder="1" applyAlignment="1">
      <alignment vertical="center" wrapText="1"/>
    </xf>
    <xf numFmtId="0" fontId="2" fillId="0" borderId="2" xfId="1" applyFont="1" applyBorder="1" applyAlignment="1">
      <alignment vertical="top" wrapText="1"/>
    </xf>
    <xf numFmtId="166" fontId="2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66" fontId="2" fillId="0" borderId="2" xfId="1" applyNumberFormat="1" applyFont="1" applyBorder="1" applyAlignment="1">
      <alignment vertical="top" wrapText="1"/>
    </xf>
    <xf numFmtId="17" fontId="2" fillId="0" borderId="0" xfId="1" applyNumberFormat="1" applyFont="1" applyAlignment="1">
      <alignment horizontal="left" vertical="top"/>
    </xf>
    <xf numFmtId="0" fontId="3" fillId="0" borderId="6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wrapText="1"/>
    </xf>
  </cellXfs>
  <cellStyles count="3">
    <cellStyle name="Normal" xfId="0" builtinId="0"/>
    <cellStyle name="Normal 536" xfId="1" xr:uid="{5EFFE476-90CA-42BE-8B07-59998C72DB8A}"/>
    <cellStyle name="Porcentaje 8" xfId="2" xr:uid="{371BE4EF-C8F3-4F72-A7D3-4EF813464E9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/MT%20Mes%202012_Luis_Guasgu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RESPALDOS%20FIJOS/d.guanuchi%2015_03_2019/DISCO%20LOCAL%20(D)/CONTABILIDAD/CONTABILIDAD/Disco%20D/RESLOLITA/A&#209;O%202021/CARTERA/PROV.%20TRIMESTRAL/12.%20PROVISIONES%20DIC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 x 2012"/>
      <sheetName val="Hoja1"/>
    </sheetNames>
    <sheetDataSet>
      <sheetData sheetId="0" refreshError="1"/>
      <sheetData sheetId="1">
        <row r="2">
          <cell r="C2" t="str">
            <v>Dirección Nacional de Prevención de lavado de Activos de la EPS y SFPS</v>
          </cell>
          <cell r="D2" t="str">
            <v>Dirección Nacional de Riesgos de la EPS</v>
          </cell>
          <cell r="E2" t="str">
            <v>Dirección Nacional de Riesgos del SFPS</v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7">
          <cell r="B7" t="str">
            <v>DIRECCIÓN</v>
          </cell>
          <cell r="C7" t="str">
            <v>DEPARTAMENTO 1</v>
          </cell>
          <cell r="D7" t="str">
            <v>DEPARTAMENTO 2</v>
          </cell>
          <cell r="E7" t="str">
            <v>DEPARTAMENTO 3</v>
          </cell>
          <cell r="F7" t="str">
            <v>DEPARTAMENTO 4</v>
          </cell>
          <cell r="G7" t="str">
            <v>DEPARTAMENTO 5</v>
          </cell>
          <cell r="H7" t="str">
            <v>DEPARTAMENTO 6</v>
          </cell>
          <cell r="I7" t="str">
            <v>DEPARTAMENTO 7</v>
          </cell>
          <cell r="J7" t="str">
            <v>DEPARTAMENTO 8</v>
          </cell>
        </row>
        <row r="8">
          <cell r="B8" t="str">
            <v>Indendencia de Administrativa, Financiera y de Talento Humano</v>
          </cell>
          <cell r="C8" t="str">
            <v>Dirección Nacional Administrativa</v>
          </cell>
          <cell r="D8" t="str">
            <v>Dirección Nacional de Compras Públicas</v>
          </cell>
          <cell r="E8" t="str">
            <v>Dirección Nacional de Talento Humano</v>
          </cell>
          <cell r="F8" t="str">
            <v>Dirección Nacional Financiera</v>
          </cell>
        </row>
        <row r="9">
          <cell r="B9" t="str">
            <v>Indendencia de Atención al Usuario y Capacitación.</v>
          </cell>
          <cell r="C9" t="str">
            <v>Dirección Nacional de Atención al Usuario y Capacitación.</v>
          </cell>
        </row>
        <row r="10">
          <cell r="B10" t="str">
            <v>Indendencia de Comunicación e Imagen Corporativa</v>
          </cell>
          <cell r="C10" t="str">
            <v>Dirección Nacional de Comunicación e Imagen Corporativa</v>
          </cell>
        </row>
        <row r="11">
          <cell r="B11" t="str">
            <v>Indendencia de Economía Popular y Solidaria</v>
          </cell>
          <cell r="C11" t="str">
            <v>Dirección Nacional de Revisión y Registro del EPS</v>
          </cell>
          <cell r="D11" t="str">
            <v>Dirección Nacional de Supervisión integral del EPS</v>
          </cell>
        </row>
        <row r="12">
          <cell r="B12" t="str">
            <v>Indendencia de Estadísticas, Estudios y Normas de la EPS y SFPS</v>
          </cell>
          <cell r="C12" t="str">
            <v>Dirección Nacional de Estadísticas  y Estudios de la EPS y SFPS</v>
          </cell>
          <cell r="D12" t="str">
            <v>Dirección Nacional de Normas de la EPS y SFPS</v>
          </cell>
        </row>
        <row r="13">
          <cell r="B13" t="str">
            <v>Indendencia de Planificación</v>
          </cell>
          <cell r="C13" t="str">
            <v>Dirección Nacional de Planificación y Proyectos</v>
          </cell>
          <cell r="D13" t="str">
            <v>Dirección Nacional de Procesos , Evaluación y Seguimiento.</v>
          </cell>
        </row>
        <row r="14">
          <cell r="B14" t="str">
            <v>Indendencia de Procesos Jurídicos</v>
          </cell>
          <cell r="C14" t="str">
            <v>Dirección Nacional de Asesoría Jurídica y Contratación</v>
          </cell>
          <cell r="D14" t="str">
            <v>Dirección Nacional de Procuraduría Judicial</v>
          </cell>
          <cell r="E14" t="str">
            <v>Dirección Nacional de Recursos Administrativos</v>
          </cell>
        </row>
        <row r="15">
          <cell r="B15" t="str">
            <v>Indendencia de Riesgos de la EPS y SFPS</v>
          </cell>
          <cell r="C15" t="str">
            <v>Dirección Nacional de Prevención de lavado de Activos de la EPS y SFPS</v>
          </cell>
          <cell r="D15" t="str">
            <v>Dirección Nacional de Riesgos de la EPS</v>
          </cell>
          <cell r="E15" t="str">
            <v>Dirección Nacional de Riesgos del SFPS</v>
          </cell>
        </row>
        <row r="16">
          <cell r="B16" t="str">
            <v>Indendencia de Sistemas de Información y Tecnologías de la Información</v>
          </cell>
          <cell r="C16" t="str">
            <v>Dirección Nacional de Sistemas de Informacion</v>
          </cell>
          <cell r="D16" t="str">
            <v>Dirección Nacional de Tecnologías de Información</v>
          </cell>
        </row>
        <row r="17">
          <cell r="B17" t="str">
            <v>Indendencia de Supervisión Auxiliar de la EPS y SFPS</v>
          </cell>
          <cell r="C17" t="str">
            <v>Dirección Nacional de Revisión y Registro de la EPS y SFPS</v>
          </cell>
          <cell r="D17" t="str">
            <v>Dirección Nacional de Supervisión Auxiliar de la SFPS</v>
          </cell>
          <cell r="E17" t="str">
            <v>Dirección Nacional de Supervisión Auxiliar del EPS</v>
          </cell>
        </row>
        <row r="18">
          <cell r="B18" t="str">
            <v>Indendencia del Sector Financiero Popular y Solidario</v>
          </cell>
          <cell r="C18" t="str">
            <v>Dirección Nacional de Revisión y Registro de la SFPS</v>
          </cell>
          <cell r="D18" t="str">
            <v>Dirección Nacional de Supervisión integral de la SFPS</v>
          </cell>
        </row>
        <row r="19">
          <cell r="B19" t="str">
            <v>Secretaría General</v>
          </cell>
          <cell r="C19" t="str">
            <v>Dirección Nacional de Documentación y Archivo</v>
          </cell>
          <cell r="D19" t="str">
            <v>Dirección Nacional de Registro de Organizaciones de la EPS y SFPS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6.02"/>
      <sheetName val="1.6.14.30"/>
      <sheetName val="1.6.15"/>
      <sheetName val="1.6.90.05.01.03prv antic varios"/>
      <sheetName val="1.6.90.90.01.01 Prov ctas x cob"/>
      <sheetName val="provisiones Ch.Protestados"/>
      <sheetName val="1.6.90.90.05.01"/>
      <sheetName val="1.6.90.90.01.18"/>
      <sheetName val="1.6.90"/>
      <sheetName val="1,9,02,05"/>
      <sheetName val="1,9,02.45"/>
      <sheetName val="1.9.90.10"/>
      <sheetName val="1.9.90.15"/>
      <sheetName val="1.9.90.25 faltantes"/>
      <sheetName val="1.9.90.90"/>
      <sheetName val="RESUMEN"/>
      <sheetName val="provisiones DICIEMBRE"/>
      <sheetName val="provisiones ajustadas"/>
      <sheetName val="Resumen Provis"/>
      <sheetName val="Formulario 231"/>
      <sheetName val="DICIEMBRE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2">
          <cell r="M42">
            <v>1173840.18</v>
          </cell>
          <cell r="O42">
            <v>11738.4018</v>
          </cell>
        </row>
        <row r="43">
          <cell r="M43">
            <v>0</v>
          </cell>
          <cell r="O43">
            <v>0</v>
          </cell>
        </row>
        <row r="44">
          <cell r="M44">
            <v>0</v>
          </cell>
          <cell r="O44">
            <v>0</v>
          </cell>
        </row>
        <row r="45">
          <cell r="M45">
            <v>686255.63</v>
          </cell>
          <cell r="O45">
            <v>686255.63</v>
          </cell>
        </row>
        <row r="47">
          <cell r="M47">
            <v>410.43</v>
          </cell>
          <cell r="O47">
            <v>406.32569999999998</v>
          </cell>
        </row>
        <row r="48">
          <cell r="M48">
            <v>5472.2500000000009</v>
          </cell>
          <cell r="O48">
            <v>3228.6275000000005</v>
          </cell>
        </row>
        <row r="49">
          <cell r="M49">
            <v>14228.75</v>
          </cell>
          <cell r="O49">
            <v>2703.4625000000001</v>
          </cell>
        </row>
        <row r="50">
          <cell r="M50">
            <v>3361687.36</v>
          </cell>
          <cell r="O50">
            <v>33616.873599999999</v>
          </cell>
        </row>
        <row r="52">
          <cell r="M52">
            <v>5755714.9800000004</v>
          </cell>
          <cell r="O52">
            <v>5755714.9800000004</v>
          </cell>
        </row>
        <row r="54">
          <cell r="M54">
            <v>2520.85</v>
          </cell>
          <cell r="O54">
            <v>75.625499999999988</v>
          </cell>
        </row>
        <row r="55">
          <cell r="M55">
            <v>3</v>
          </cell>
          <cell r="O55">
            <v>0.18</v>
          </cell>
        </row>
        <row r="56">
          <cell r="M56">
            <v>1.9</v>
          </cell>
          <cell r="O56">
            <v>0.22799999999999998</v>
          </cell>
        </row>
        <row r="57">
          <cell r="M57">
            <v>705.91</v>
          </cell>
          <cell r="O57">
            <v>141.18199999999999</v>
          </cell>
        </row>
        <row r="58">
          <cell r="M58">
            <v>1266.3499999999999</v>
          </cell>
          <cell r="O58">
            <v>759.81</v>
          </cell>
        </row>
        <row r="59">
          <cell r="M59">
            <v>703.19999999999993</v>
          </cell>
          <cell r="O59">
            <v>703.19999999999993</v>
          </cell>
        </row>
        <row r="60">
          <cell r="M60">
            <v>445.1</v>
          </cell>
          <cell r="O60">
            <v>445.1</v>
          </cell>
        </row>
        <row r="61">
          <cell r="M61">
            <v>2056.38</v>
          </cell>
          <cell r="O61">
            <v>2056.38</v>
          </cell>
        </row>
        <row r="62">
          <cell r="M62">
            <v>288806.17999999941</v>
          </cell>
          <cell r="O62">
            <v>288806.17999999941</v>
          </cell>
        </row>
        <row r="65">
          <cell r="M65">
            <v>19603.41</v>
          </cell>
          <cell r="O65">
            <v>196.0341</v>
          </cell>
        </row>
        <row r="66">
          <cell r="M66">
            <v>409249.07</v>
          </cell>
          <cell r="O66">
            <v>409249.07</v>
          </cell>
        </row>
        <row r="68">
          <cell r="M68">
            <v>886294.16999999993</v>
          </cell>
          <cell r="O68">
            <v>8862.9416999999994</v>
          </cell>
        </row>
        <row r="69">
          <cell r="M69">
            <v>0</v>
          </cell>
          <cell r="O69">
            <v>0</v>
          </cell>
        </row>
        <row r="70">
          <cell r="M70">
            <v>1000</v>
          </cell>
          <cell r="O70">
            <v>190</v>
          </cell>
        </row>
        <row r="71">
          <cell r="M71">
            <v>1140</v>
          </cell>
          <cell r="O71">
            <v>672.59999999999991</v>
          </cell>
        </row>
        <row r="72">
          <cell r="M72">
            <v>1739.13</v>
          </cell>
          <cell r="O72">
            <v>1721.7387000000001</v>
          </cell>
        </row>
        <row r="73">
          <cell r="M73">
            <v>97480.06</v>
          </cell>
          <cell r="O73">
            <v>97480.06</v>
          </cell>
        </row>
        <row r="74">
          <cell r="M74">
            <v>2841.95</v>
          </cell>
          <cell r="O74">
            <v>28.419499999999999</v>
          </cell>
        </row>
        <row r="75">
          <cell r="M75">
            <v>80.89</v>
          </cell>
          <cell r="O75">
            <v>15.3691</v>
          </cell>
        </row>
        <row r="76">
          <cell r="M76">
            <v>190.96</v>
          </cell>
          <cell r="O76">
            <v>112.6664</v>
          </cell>
        </row>
        <row r="77">
          <cell r="M77">
            <v>292.20000000000005</v>
          </cell>
          <cell r="O77">
            <v>289.27800000000002</v>
          </cell>
        </row>
        <row r="78">
          <cell r="M78">
            <v>2395</v>
          </cell>
          <cell r="O78">
            <v>2395</v>
          </cell>
        </row>
        <row r="79">
          <cell r="M79">
            <v>1382457.2799999998</v>
          </cell>
          <cell r="O79">
            <v>13824.572799999998</v>
          </cell>
        </row>
        <row r="80">
          <cell r="M80">
            <v>5938.08</v>
          </cell>
          <cell r="O80">
            <v>1128.2352000000001</v>
          </cell>
        </row>
        <row r="81">
          <cell r="M81">
            <v>1511.32</v>
          </cell>
          <cell r="O81">
            <v>891.67879999999991</v>
          </cell>
        </row>
        <row r="82">
          <cell r="M82">
            <v>2420.14</v>
          </cell>
          <cell r="O82">
            <v>2395.9386</v>
          </cell>
        </row>
        <row r="83">
          <cell r="M83">
            <v>26354.43</v>
          </cell>
          <cell r="O83">
            <v>26354.43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B00C6-D8A9-4BB9-BB40-50E5374927F2}">
  <sheetPr codeName="Hoja1">
    <tabColor rgb="FF00B050"/>
  </sheetPr>
  <dimension ref="B2:G76"/>
  <sheetViews>
    <sheetView showGridLines="0" topLeftCell="A70" zoomScale="130" zoomScaleNormal="130" workbookViewId="0">
      <selection activeCell="D28" sqref="D28"/>
    </sheetView>
  </sheetViews>
  <sheetFormatPr baseColWidth="10" defaultColWidth="9.3984375" defaultRowHeight="11" x14ac:dyDescent="0.15"/>
  <cols>
    <col min="1" max="1" width="4.59765625" style="2" customWidth="1"/>
    <col min="2" max="2" width="27.59765625" style="2" bestFit="1" customWidth="1"/>
    <col min="3" max="3" width="12.19921875" style="2" bestFit="1" customWidth="1"/>
    <col min="4" max="4" width="14.3984375" style="2" bestFit="1" customWidth="1"/>
    <col min="5" max="5" width="11.19921875" style="2" bestFit="1" customWidth="1"/>
    <col min="6" max="6" width="12.796875" style="2" bestFit="1" customWidth="1"/>
    <col min="7" max="7" width="13.19921875" style="2" customWidth="1"/>
    <col min="8" max="16384" width="9.3984375" style="2"/>
  </cols>
  <sheetData>
    <row r="2" spans="2:7" ht="15" x14ac:dyDescent="0.15">
      <c r="B2" s="1" t="s">
        <v>42</v>
      </c>
      <c r="C2" s="29"/>
    </row>
    <row r="4" spans="2:7" ht="21.75" customHeight="1" x14ac:dyDescent="0.15">
      <c r="B4" s="31" t="s">
        <v>0</v>
      </c>
      <c r="C4" s="31"/>
      <c r="D4" s="31"/>
      <c r="E4" s="31"/>
      <c r="F4" s="31"/>
      <c r="G4" s="31"/>
    </row>
    <row r="5" spans="2:7" ht="48" x14ac:dyDescent="0.15">
      <c r="B5" s="3" t="s">
        <v>1</v>
      </c>
      <c r="C5" s="4" t="s">
        <v>2</v>
      </c>
      <c r="D5" s="5" t="s">
        <v>39</v>
      </c>
      <c r="E5" s="6" t="s">
        <v>40</v>
      </c>
      <c r="F5" s="7" t="s">
        <v>3</v>
      </c>
      <c r="G5" s="32"/>
    </row>
    <row r="6" spans="2:7" ht="12" x14ac:dyDescent="0.15">
      <c r="B6" s="25" t="s">
        <v>4</v>
      </c>
      <c r="C6" s="26">
        <v>228008746.03</v>
      </c>
      <c r="D6" s="26">
        <v>0</v>
      </c>
      <c r="E6" s="26">
        <v>0</v>
      </c>
      <c r="F6" s="10">
        <v>0</v>
      </c>
      <c r="G6" s="32"/>
    </row>
    <row r="7" spans="2:7" ht="12" x14ac:dyDescent="0.15">
      <c r="B7" s="25" t="s">
        <v>5</v>
      </c>
      <c r="C7" s="27"/>
      <c r="D7" s="27"/>
      <c r="E7" s="27"/>
      <c r="F7" s="10">
        <v>0</v>
      </c>
      <c r="G7" s="32"/>
    </row>
    <row r="8" spans="2:7" ht="12" x14ac:dyDescent="0.15">
      <c r="B8" s="25" t="s">
        <v>6</v>
      </c>
      <c r="C8" s="26">
        <v>3085.35</v>
      </c>
      <c r="D8" s="26">
        <v>2467.9714650000001</v>
      </c>
      <c r="E8" s="26">
        <v>2467.9714650000001</v>
      </c>
      <c r="F8" s="10">
        <v>0</v>
      </c>
      <c r="G8" s="32"/>
    </row>
    <row r="9" spans="2:7" ht="12" x14ac:dyDescent="0.15">
      <c r="B9" s="25" t="s">
        <v>7</v>
      </c>
      <c r="C9" s="27"/>
      <c r="D9" s="27"/>
      <c r="E9" s="27"/>
      <c r="F9" s="10">
        <v>0</v>
      </c>
      <c r="G9" s="32"/>
    </row>
    <row r="10" spans="2:7" ht="12" x14ac:dyDescent="0.15">
      <c r="B10" s="25" t="s">
        <v>8</v>
      </c>
      <c r="C10" s="27"/>
      <c r="D10" s="27"/>
      <c r="E10" s="27"/>
      <c r="F10" s="10">
        <v>0</v>
      </c>
      <c r="G10" s="32"/>
    </row>
    <row r="11" spans="2:7" ht="12" x14ac:dyDescent="0.15">
      <c r="B11" s="4" t="s">
        <v>9</v>
      </c>
      <c r="C11" s="11">
        <f>SUM(C6:C10)</f>
        <v>228011831.38</v>
      </c>
      <c r="D11" s="11">
        <f t="shared" ref="D11:E11" si="0">SUM(D6:D10)</f>
        <v>2467.9714650000001</v>
      </c>
      <c r="E11" s="11">
        <f t="shared" si="0"/>
        <v>2467.9714650000001</v>
      </c>
      <c r="F11" s="12">
        <f>+E11/D11</f>
        <v>1</v>
      </c>
      <c r="G11" s="32"/>
    </row>
    <row r="12" spans="2:7" x14ac:dyDescent="0.15">
      <c r="B12" s="13"/>
      <c r="C12" s="13"/>
      <c r="D12" s="13"/>
      <c r="E12" s="13"/>
      <c r="F12" s="13"/>
      <c r="G12" s="13"/>
    </row>
    <row r="13" spans="2:7" x14ac:dyDescent="0.15">
      <c r="B13" s="13"/>
      <c r="C13" s="13"/>
      <c r="D13" s="13"/>
      <c r="E13" s="13"/>
      <c r="F13" s="13"/>
      <c r="G13" s="13"/>
    </row>
    <row r="14" spans="2:7" x14ac:dyDescent="0.15">
      <c r="B14" s="13"/>
      <c r="C14" s="13"/>
      <c r="D14" s="13"/>
      <c r="E14" s="13"/>
      <c r="F14" s="13"/>
      <c r="G14" s="13"/>
    </row>
    <row r="15" spans="2:7" x14ac:dyDescent="0.15">
      <c r="B15" s="33" t="s">
        <v>10</v>
      </c>
      <c r="C15" s="33"/>
      <c r="D15" s="33"/>
      <c r="E15" s="33"/>
      <c r="F15" s="33"/>
      <c r="G15" s="33"/>
    </row>
    <row r="16" spans="2:7" ht="60" x14ac:dyDescent="0.15">
      <c r="B16" s="14" t="s">
        <v>1</v>
      </c>
      <c r="C16" s="15" t="s">
        <v>11</v>
      </c>
      <c r="D16" s="3" t="s">
        <v>12</v>
      </c>
      <c r="E16" s="6" t="s">
        <v>41</v>
      </c>
      <c r="F16" s="16" t="s">
        <v>13</v>
      </c>
      <c r="G16" s="16" t="s">
        <v>3</v>
      </c>
    </row>
    <row r="17" spans="2:7" ht="12" x14ac:dyDescent="0.15">
      <c r="B17" s="8" t="s">
        <v>14</v>
      </c>
      <c r="C17" s="9">
        <v>853827404.61998963</v>
      </c>
      <c r="D17" s="9">
        <v>3938912.4236499346</v>
      </c>
      <c r="E17" s="9">
        <v>15361770.630000761</v>
      </c>
      <c r="F17" s="24">
        <f t="shared" ref="F17:F25" si="1">+E17-D17</f>
        <v>11422858.206350826</v>
      </c>
      <c r="G17" s="10">
        <f>+E17/D17</f>
        <v>3.9000030916569615</v>
      </c>
    </row>
    <row r="18" spans="2:7" ht="12" x14ac:dyDescent="0.15">
      <c r="B18" s="8" t="s">
        <v>15</v>
      </c>
      <c r="C18" s="9">
        <v>50506759.599999987</v>
      </c>
      <c r="D18" s="9">
        <v>912135.44599999953</v>
      </c>
      <c r="E18" s="9">
        <v>2736407.1500000083</v>
      </c>
      <c r="F18" s="24">
        <f t="shared" si="1"/>
        <v>1824271.7040000088</v>
      </c>
      <c r="G18" s="10">
        <f t="shared" ref="G18:G26" si="2">+E18/D18</f>
        <v>3.0000008902186766</v>
      </c>
    </row>
    <row r="19" spans="2:7" ht="12" x14ac:dyDescent="0.15">
      <c r="B19" s="8" t="s">
        <v>16</v>
      </c>
      <c r="C19" s="9">
        <v>20455615.580000006</v>
      </c>
      <c r="D19" s="9">
        <v>728211.86760000116</v>
      </c>
      <c r="E19" s="9">
        <v>2184635.9099999964</v>
      </c>
      <c r="F19" s="24">
        <f t="shared" si="1"/>
        <v>1456424.0423999953</v>
      </c>
      <c r="G19" s="10">
        <f t="shared" si="2"/>
        <v>3.000000421855241</v>
      </c>
    </row>
    <row r="20" spans="2:7" ht="12" x14ac:dyDescent="0.15">
      <c r="B20" s="8" t="s">
        <v>17</v>
      </c>
      <c r="C20" s="9">
        <v>6084556.4699999988</v>
      </c>
      <c r="D20" s="9">
        <v>429200.73119999992</v>
      </c>
      <c r="E20" s="9">
        <v>1073001.7999999996</v>
      </c>
      <c r="F20" s="24">
        <f t="shared" si="1"/>
        <v>643801.06879999966</v>
      </c>
      <c r="G20" s="10">
        <f t="shared" si="2"/>
        <v>2.4999999347624593</v>
      </c>
    </row>
    <row r="21" spans="2:7" ht="12" x14ac:dyDescent="0.15">
      <c r="B21" s="8" t="s">
        <v>18</v>
      </c>
      <c r="C21" s="9">
        <v>5253127.0699999984</v>
      </c>
      <c r="D21" s="9">
        <v>697181.30850000016</v>
      </c>
      <c r="E21" s="9">
        <v>2788725.2499999991</v>
      </c>
      <c r="F21" s="24">
        <f t="shared" si="1"/>
        <v>2091543.9414999988</v>
      </c>
      <c r="G21" s="10">
        <f t="shared" si="2"/>
        <v>4.0000000229495516</v>
      </c>
    </row>
    <row r="22" spans="2:7" ht="12" x14ac:dyDescent="0.15">
      <c r="B22" s="8" t="s">
        <v>19</v>
      </c>
      <c r="C22" s="9">
        <v>7067274.9999999898</v>
      </c>
      <c r="D22" s="9">
        <v>1892376.2639999979</v>
      </c>
      <c r="E22" s="9">
        <v>6307920.8799999934</v>
      </c>
      <c r="F22" s="24">
        <f t="shared" si="1"/>
        <v>4415544.6159999957</v>
      </c>
      <c r="G22" s="10">
        <f t="shared" si="2"/>
        <v>3.3333333333333335</v>
      </c>
    </row>
    <row r="23" spans="2:7" ht="12" x14ac:dyDescent="0.15">
      <c r="B23" s="8" t="s">
        <v>20</v>
      </c>
      <c r="C23" s="9">
        <v>6024661.2600000044</v>
      </c>
      <c r="D23" s="9">
        <v>2714716.4350000005</v>
      </c>
      <c r="E23" s="9">
        <v>5429432.870000001</v>
      </c>
      <c r="F23" s="24">
        <f t="shared" si="1"/>
        <v>2714716.4350000005</v>
      </c>
      <c r="G23" s="10">
        <f t="shared" si="2"/>
        <v>2</v>
      </c>
    </row>
    <row r="24" spans="2:7" ht="12" x14ac:dyDescent="0.15">
      <c r="B24" s="8" t="s">
        <v>7</v>
      </c>
      <c r="C24" s="9">
        <v>5177482.9299999988</v>
      </c>
      <c r="D24" s="9">
        <v>3883112.1974999988</v>
      </c>
      <c r="E24" s="9">
        <v>5177482.9299999988</v>
      </c>
      <c r="F24" s="24">
        <f t="shared" si="1"/>
        <v>1294370.7324999999</v>
      </c>
      <c r="G24" s="10">
        <f t="shared" si="2"/>
        <v>1.3333333333333335</v>
      </c>
    </row>
    <row r="25" spans="2:7" ht="12" x14ac:dyDescent="0.15">
      <c r="B25" s="8" t="s">
        <v>8</v>
      </c>
      <c r="C25" s="9">
        <v>15361285.139999986</v>
      </c>
      <c r="D25" s="9">
        <v>15361285.139999986</v>
      </c>
      <c r="E25" s="9">
        <v>15361285.139999986</v>
      </c>
      <c r="F25" s="24">
        <f t="shared" si="1"/>
        <v>0</v>
      </c>
      <c r="G25" s="10">
        <f t="shared" si="2"/>
        <v>1</v>
      </c>
    </row>
    <row r="26" spans="2:7" ht="12" x14ac:dyDescent="0.15">
      <c r="B26" s="4" t="s">
        <v>9</v>
      </c>
      <c r="C26" s="11">
        <v>969758167.66999388</v>
      </c>
      <c r="D26" s="11">
        <v>30557131.813449919</v>
      </c>
      <c r="E26" s="11">
        <v>56420662.560000837</v>
      </c>
      <c r="F26" s="11">
        <f t="shared" ref="F26" si="3">SUM(F17:F25)</f>
        <v>25863530.746550828</v>
      </c>
      <c r="G26" s="12">
        <f t="shared" si="2"/>
        <v>1.8463991615589692</v>
      </c>
    </row>
    <row r="29" spans="2:7" x14ac:dyDescent="0.15">
      <c r="B29" s="34"/>
      <c r="C29" s="34"/>
      <c r="D29" s="34"/>
      <c r="E29" s="34"/>
      <c r="F29" s="34"/>
      <c r="G29" s="34"/>
    </row>
    <row r="30" spans="2:7" ht="67.5" customHeight="1" x14ac:dyDescent="0.15">
      <c r="B30" s="17"/>
      <c r="C30" s="15" t="s">
        <v>11</v>
      </c>
      <c r="D30" s="4" t="s">
        <v>21</v>
      </c>
      <c r="E30" s="6" t="s">
        <v>41</v>
      </c>
      <c r="F30" s="16" t="s">
        <v>13</v>
      </c>
      <c r="G30" s="16" t="s">
        <v>3</v>
      </c>
    </row>
    <row r="31" spans="2:7" ht="12" x14ac:dyDescent="0.15">
      <c r="B31" s="4" t="s">
        <v>22</v>
      </c>
      <c r="C31" s="9">
        <v>4469786.660000002</v>
      </c>
      <c r="D31" s="9">
        <v>37498.910000000003</v>
      </c>
      <c r="E31" s="9">
        <v>37498.910000000003</v>
      </c>
      <c r="F31" s="24">
        <f>+E31-D31</f>
        <v>0</v>
      </c>
      <c r="G31" s="10">
        <f t="shared" ref="G31:G33" si="4">+E31/D31</f>
        <v>1</v>
      </c>
    </row>
    <row r="32" spans="2:7" ht="12" x14ac:dyDescent="0.15">
      <c r="B32" s="4" t="s">
        <v>23</v>
      </c>
      <c r="C32" s="9">
        <v>178567427.23999998</v>
      </c>
      <c r="D32" s="9">
        <v>1754355.7398499991</v>
      </c>
      <c r="E32" s="9">
        <v>5439354.1900000069</v>
      </c>
      <c r="F32" s="24">
        <f>+E32-D32</f>
        <v>3684998.4501500078</v>
      </c>
      <c r="G32" s="10">
        <f t="shared" si="4"/>
        <v>3.1004853043460172</v>
      </c>
    </row>
    <row r="33" spans="2:7" ht="24" x14ac:dyDescent="0.15">
      <c r="B33" s="4" t="s">
        <v>24</v>
      </c>
      <c r="C33" s="9">
        <v>146512.96000000002</v>
      </c>
      <c r="D33" s="9">
        <v>100365.76570000002</v>
      </c>
      <c r="E33" s="9">
        <v>108720.64000000001</v>
      </c>
      <c r="F33" s="24">
        <f>+E33-D33</f>
        <v>8354.8742999999959</v>
      </c>
      <c r="G33" s="10">
        <f t="shared" si="4"/>
        <v>1.0832442640349427</v>
      </c>
    </row>
    <row r="38" spans="2:7" x14ac:dyDescent="0.15">
      <c r="B38" s="30" t="s">
        <v>25</v>
      </c>
      <c r="C38" s="30"/>
      <c r="D38" s="30"/>
      <c r="E38" s="30"/>
      <c r="F38" s="30"/>
      <c r="G38" s="30"/>
    </row>
    <row r="39" spans="2:7" ht="67.5" customHeight="1" x14ac:dyDescent="0.15">
      <c r="B39" s="14" t="s">
        <v>1</v>
      </c>
      <c r="C39" s="15" t="s">
        <v>26</v>
      </c>
      <c r="D39" s="4" t="s">
        <v>21</v>
      </c>
      <c r="E39" s="6" t="s">
        <v>41</v>
      </c>
      <c r="F39" s="16" t="s">
        <v>13</v>
      </c>
      <c r="G39" s="16" t="s">
        <v>3</v>
      </c>
    </row>
    <row r="40" spans="2:7" ht="12" x14ac:dyDescent="0.15">
      <c r="B40" s="8" t="s">
        <v>4</v>
      </c>
      <c r="C40" s="9">
        <v>6878333.9299999997</v>
      </c>
      <c r="D40" s="9">
        <v>68783.339299999992</v>
      </c>
      <c r="E40" s="9">
        <v>68840.608099999998</v>
      </c>
      <c r="F40" s="9">
        <v>57.268800000005285</v>
      </c>
      <c r="G40" s="10">
        <f>+E40/D40</f>
        <v>1.0008325969716334</v>
      </c>
    </row>
    <row r="41" spans="2:7" ht="12" x14ac:dyDescent="0.15">
      <c r="B41" s="8" t="s">
        <v>5</v>
      </c>
      <c r="C41" s="9">
        <v>282.81</v>
      </c>
      <c r="D41" s="9">
        <v>53.733899999999998</v>
      </c>
      <c r="E41" s="9">
        <v>29.996100000000002</v>
      </c>
      <c r="F41" s="9">
        <v>-23.737799999999996</v>
      </c>
      <c r="G41" s="10">
        <f t="shared" ref="G41:G45" si="5">+E41/D41</f>
        <v>0.55823418735658503</v>
      </c>
    </row>
    <row r="42" spans="2:7" ht="12" x14ac:dyDescent="0.15">
      <c r="B42" s="8" t="s">
        <v>6</v>
      </c>
      <c r="C42" s="9">
        <v>1794.04</v>
      </c>
      <c r="D42" s="9">
        <v>1058.4836</v>
      </c>
      <c r="E42" s="9">
        <v>1059.9395999999999</v>
      </c>
      <c r="F42" s="9">
        <v>1.4559999999999036</v>
      </c>
      <c r="G42" s="10">
        <f t="shared" si="5"/>
        <v>1.0013755527246713</v>
      </c>
    </row>
    <row r="43" spans="2:7" ht="12" x14ac:dyDescent="0.15">
      <c r="B43" s="8" t="s">
        <v>7</v>
      </c>
      <c r="C43" s="9">
        <v>24599.97</v>
      </c>
      <c r="D43" s="9">
        <v>24353.970300000001</v>
      </c>
      <c r="E43" s="9">
        <v>24353.970300000001</v>
      </c>
      <c r="F43" s="9">
        <v>0</v>
      </c>
      <c r="G43" s="10">
        <f t="shared" si="5"/>
        <v>1</v>
      </c>
    </row>
    <row r="44" spans="2:7" ht="12" x14ac:dyDescent="0.15">
      <c r="B44" s="8" t="s">
        <v>8</v>
      </c>
      <c r="C44" s="9">
        <v>5165117.6500000004</v>
      </c>
      <c r="D44" s="9">
        <v>5165117.6500000004</v>
      </c>
      <c r="E44" s="9">
        <v>5165117.6500000004</v>
      </c>
      <c r="F44" s="9">
        <v>0</v>
      </c>
      <c r="G44" s="10">
        <f t="shared" si="5"/>
        <v>1</v>
      </c>
    </row>
    <row r="45" spans="2:7" ht="12" x14ac:dyDescent="0.15">
      <c r="B45" s="4" t="s">
        <v>9</v>
      </c>
      <c r="C45" s="11">
        <f>SUM(C40:C44)</f>
        <v>12070128.399999999</v>
      </c>
      <c r="D45" s="11">
        <f t="shared" ref="D45:E45" si="6">SUM(D40:D44)</f>
        <v>5259367.1771</v>
      </c>
      <c r="E45" s="11">
        <f t="shared" si="6"/>
        <v>5259402.1641000006</v>
      </c>
      <c r="F45" s="11">
        <f t="shared" ref="F45" si="7">+E45-D45</f>
        <v>34.987000000663102</v>
      </c>
      <c r="G45" s="12">
        <f t="shared" si="5"/>
        <v>1.0000066523212436</v>
      </c>
    </row>
    <row r="47" spans="2:7" x14ac:dyDescent="0.15">
      <c r="C47" s="18"/>
    </row>
    <row r="50" spans="2:7" x14ac:dyDescent="0.15">
      <c r="B50" s="30" t="s">
        <v>27</v>
      </c>
      <c r="C50" s="30"/>
      <c r="D50" s="30"/>
      <c r="E50" s="30"/>
      <c r="F50" s="30"/>
      <c r="G50" s="30"/>
    </row>
    <row r="51" spans="2:7" ht="67.5" customHeight="1" x14ac:dyDescent="0.15">
      <c r="B51" s="14" t="s">
        <v>1</v>
      </c>
      <c r="C51" s="15" t="s">
        <v>26</v>
      </c>
      <c r="D51" s="4" t="s">
        <v>21</v>
      </c>
      <c r="E51" s="6" t="s">
        <v>41</v>
      </c>
      <c r="F51" s="16" t="s">
        <v>13</v>
      </c>
      <c r="G51" s="16" t="s">
        <v>3</v>
      </c>
    </row>
    <row r="52" spans="2:7" ht="12" x14ac:dyDescent="0.15">
      <c r="B52" s="8" t="s">
        <v>4</v>
      </c>
      <c r="C52" s="9">
        <v>266531.3</v>
      </c>
      <c r="D52" s="9">
        <v>2665.3130000000001</v>
      </c>
      <c r="E52" s="9">
        <v>2686.7374</v>
      </c>
      <c r="F52" s="9">
        <f>+E52-D52</f>
        <v>21.424399999999878</v>
      </c>
      <c r="G52" s="19">
        <f>+E52/D52</f>
        <v>1.0080382304067101</v>
      </c>
    </row>
    <row r="53" spans="2:7" ht="12" x14ac:dyDescent="0.15">
      <c r="B53" s="8" t="s">
        <v>5</v>
      </c>
      <c r="C53" s="9">
        <v>23724.510000000002</v>
      </c>
      <c r="D53" s="9">
        <v>4507.6569000000009</v>
      </c>
      <c r="E53" s="9">
        <v>4507.6569</v>
      </c>
      <c r="F53" s="9">
        <f t="shared" ref="F53:F57" si="8">+E53-D53</f>
        <v>0</v>
      </c>
      <c r="G53" s="19">
        <f t="shared" ref="G53:G57" si="9">+E53/D53</f>
        <v>0.99999999999999978</v>
      </c>
    </row>
    <row r="54" spans="2:7" ht="12" x14ac:dyDescent="0.15">
      <c r="B54" s="8" t="s">
        <v>6</v>
      </c>
      <c r="C54" s="9">
        <v>6835.1999999999989</v>
      </c>
      <c r="D54" s="9">
        <v>4032.7679999999991</v>
      </c>
      <c r="E54" s="9">
        <v>4032.7679999999991</v>
      </c>
      <c r="F54" s="9">
        <f t="shared" si="8"/>
        <v>0</v>
      </c>
      <c r="G54" s="19">
        <f t="shared" si="9"/>
        <v>1</v>
      </c>
    </row>
    <row r="55" spans="2:7" ht="12" x14ac:dyDescent="0.15">
      <c r="B55" s="8" t="s">
        <v>7</v>
      </c>
      <c r="C55" s="9">
        <v>7269.0599999999995</v>
      </c>
      <c r="D55" s="9">
        <v>7196.3693999999996</v>
      </c>
      <c r="E55" s="9">
        <v>7196.3693999999996</v>
      </c>
      <c r="F55" s="9">
        <f t="shared" si="8"/>
        <v>0</v>
      </c>
      <c r="G55" s="19">
        <f t="shared" si="9"/>
        <v>1</v>
      </c>
    </row>
    <row r="56" spans="2:7" ht="12" x14ac:dyDescent="0.15">
      <c r="B56" s="8" t="s">
        <v>8</v>
      </c>
      <c r="C56" s="9">
        <v>539869.01</v>
      </c>
      <c r="D56" s="9">
        <v>539869.01</v>
      </c>
      <c r="E56" s="9">
        <v>539869.01</v>
      </c>
      <c r="F56" s="9">
        <f t="shared" si="8"/>
        <v>0</v>
      </c>
      <c r="G56" s="19">
        <f t="shared" si="9"/>
        <v>1</v>
      </c>
    </row>
    <row r="57" spans="2:7" ht="12" x14ac:dyDescent="0.15">
      <c r="B57" s="4" t="s">
        <v>9</v>
      </c>
      <c r="C57" s="11">
        <f>SUM(C52:C56)</f>
        <v>844229.08000000007</v>
      </c>
      <c r="D57" s="11">
        <f>SUM(D52:D56)</f>
        <v>558271.11730000004</v>
      </c>
      <c r="E57" s="11">
        <f>SUM(E52:E56)</f>
        <v>558292.54170000006</v>
      </c>
      <c r="F57" s="11">
        <f t="shared" si="8"/>
        <v>21.424400000018068</v>
      </c>
      <c r="G57" s="20">
        <f t="shared" si="9"/>
        <v>1.0000383763360419</v>
      </c>
    </row>
    <row r="61" spans="2:7" x14ac:dyDescent="0.15">
      <c r="B61" s="30" t="s">
        <v>28</v>
      </c>
      <c r="C61" s="30"/>
      <c r="D61" s="30"/>
      <c r="E61" s="30"/>
      <c r="F61" s="30"/>
      <c r="G61" s="30"/>
    </row>
    <row r="62" spans="2:7" ht="67.5" customHeight="1" x14ac:dyDescent="0.15">
      <c r="B62" s="16" t="s">
        <v>29</v>
      </c>
      <c r="C62" s="15" t="s">
        <v>26</v>
      </c>
      <c r="D62" s="4" t="s">
        <v>21</v>
      </c>
      <c r="E62" s="6" t="s">
        <v>41</v>
      </c>
      <c r="F62" s="16" t="s">
        <v>13</v>
      </c>
      <c r="G62" s="16" t="s">
        <v>3</v>
      </c>
    </row>
    <row r="63" spans="2:7" ht="12" x14ac:dyDescent="0.15">
      <c r="B63" s="21" t="s">
        <v>30</v>
      </c>
      <c r="C63" s="9"/>
      <c r="D63" s="9"/>
      <c r="E63" s="9"/>
      <c r="F63" s="9">
        <v>0</v>
      </c>
      <c r="G63" s="10">
        <v>0</v>
      </c>
    </row>
    <row r="64" spans="2:7" ht="12" x14ac:dyDescent="0.15">
      <c r="B64" s="21" t="s">
        <v>31</v>
      </c>
      <c r="C64" s="9">
        <v>15809.75</v>
      </c>
      <c r="D64" s="9">
        <v>15809.75</v>
      </c>
      <c r="E64" s="9">
        <v>15809.75</v>
      </c>
      <c r="F64" s="9">
        <f t="shared" ref="F64:F65" si="10">+E64-D64</f>
        <v>0</v>
      </c>
      <c r="G64" s="10">
        <f t="shared" ref="G64:G65" si="11">+E64/D64</f>
        <v>1</v>
      </c>
    </row>
    <row r="65" spans="2:7" ht="12" x14ac:dyDescent="0.15">
      <c r="B65" s="4" t="s">
        <v>9</v>
      </c>
      <c r="C65" s="11">
        <f>SUM(C64)</f>
        <v>15809.75</v>
      </c>
      <c r="D65" s="11">
        <f t="shared" ref="D65:E65" si="12">SUM(D64)</f>
        <v>15809.75</v>
      </c>
      <c r="E65" s="11">
        <f t="shared" si="12"/>
        <v>15809.75</v>
      </c>
      <c r="F65" s="11">
        <f t="shared" si="10"/>
        <v>0</v>
      </c>
      <c r="G65" s="12">
        <f t="shared" si="11"/>
        <v>1</v>
      </c>
    </row>
    <row r="69" spans="2:7" ht="12" x14ac:dyDescent="0.15">
      <c r="B69" s="22" t="s">
        <v>32</v>
      </c>
      <c r="C69" s="22"/>
      <c r="D69" s="22"/>
      <c r="E69" s="22"/>
      <c r="F69" s="22"/>
    </row>
    <row r="70" spans="2:7" ht="67.5" customHeight="1" x14ac:dyDescent="0.15">
      <c r="B70" s="14" t="s">
        <v>33</v>
      </c>
      <c r="C70" s="15" t="s">
        <v>26</v>
      </c>
      <c r="D70" s="3" t="s">
        <v>12</v>
      </c>
      <c r="E70" s="6" t="s">
        <v>41</v>
      </c>
      <c r="F70" s="16" t="s">
        <v>13</v>
      </c>
      <c r="G70" s="23"/>
    </row>
    <row r="71" spans="2:7" ht="12" x14ac:dyDescent="0.15">
      <c r="B71" s="21" t="s">
        <v>34</v>
      </c>
      <c r="C71" s="9">
        <f>+C11</f>
        <v>228011831.38</v>
      </c>
      <c r="D71" s="9">
        <f>+D11</f>
        <v>2467.9714650000001</v>
      </c>
      <c r="E71" s="9">
        <f>+E11</f>
        <v>2467.9714650000001</v>
      </c>
      <c r="F71" s="9">
        <f>+D71-E71</f>
        <v>0</v>
      </c>
      <c r="G71" s="23"/>
    </row>
    <row r="72" spans="2:7" ht="12" x14ac:dyDescent="0.15">
      <c r="B72" s="21" t="s">
        <v>35</v>
      </c>
      <c r="C72" s="9">
        <f>+C26</f>
        <v>969758167.66999388</v>
      </c>
      <c r="D72" s="9">
        <f>+D26</f>
        <v>30557131.813449919</v>
      </c>
      <c r="E72" s="9">
        <f>+E26</f>
        <v>56420662.560000837</v>
      </c>
      <c r="F72" s="9">
        <f>+F26</f>
        <v>25863530.746550828</v>
      </c>
      <c r="G72" s="28"/>
    </row>
    <row r="73" spans="2:7" ht="12" x14ac:dyDescent="0.15">
      <c r="B73" s="21" t="s">
        <v>36</v>
      </c>
      <c r="C73" s="9">
        <f>+C45</f>
        <v>12070128.399999999</v>
      </c>
      <c r="D73" s="9">
        <f>+D45</f>
        <v>5259367.1771</v>
      </c>
      <c r="E73" s="9">
        <f>+E45</f>
        <v>5259402.1641000006</v>
      </c>
      <c r="F73" s="9">
        <f>+F45</f>
        <v>34.987000000663102</v>
      </c>
      <c r="G73" s="23"/>
    </row>
    <row r="74" spans="2:7" ht="12" x14ac:dyDescent="0.15">
      <c r="B74" s="21" t="s">
        <v>37</v>
      </c>
      <c r="C74" s="9">
        <f>+C65</f>
        <v>15809.75</v>
      </c>
      <c r="D74" s="9">
        <f>+D65</f>
        <v>15809.75</v>
      </c>
      <c r="E74" s="9">
        <f>+E65</f>
        <v>15809.75</v>
      </c>
      <c r="F74" s="9">
        <f>+F65</f>
        <v>0</v>
      </c>
      <c r="G74" s="23"/>
    </row>
    <row r="75" spans="2:7" ht="12" x14ac:dyDescent="0.15">
      <c r="B75" s="21" t="s">
        <v>38</v>
      </c>
      <c r="C75" s="9">
        <f>+C57</f>
        <v>844229.08000000007</v>
      </c>
      <c r="D75" s="9">
        <f>+D57</f>
        <v>558271.11730000004</v>
      </c>
      <c r="E75" s="9">
        <f>+E57</f>
        <v>558292.54170000006</v>
      </c>
      <c r="F75" s="9">
        <f>+F57</f>
        <v>21.424400000018068</v>
      </c>
      <c r="G75" s="23"/>
    </row>
    <row r="76" spans="2:7" ht="12" x14ac:dyDescent="0.15">
      <c r="B76" s="4" t="s">
        <v>9</v>
      </c>
      <c r="C76" s="11">
        <f>SUM(C71:C75)</f>
        <v>1210700166.279994</v>
      </c>
      <c r="D76" s="11">
        <f>SUM(D71:D75)</f>
        <v>36393047.829314917</v>
      </c>
      <c r="E76" s="11">
        <f>SUM(E71:E75)</f>
        <v>62256634.987265833</v>
      </c>
      <c r="F76" s="11">
        <f>SUM(F71:F75)</f>
        <v>25863587.15795083</v>
      </c>
      <c r="G76" s="23"/>
    </row>
  </sheetData>
  <mergeCells count="7">
    <mergeCell ref="B61:G61"/>
    <mergeCell ref="B4:G4"/>
    <mergeCell ref="G5:G11"/>
    <mergeCell ref="B15:G15"/>
    <mergeCell ref="B29:G29"/>
    <mergeCell ref="B38:G38"/>
    <mergeCell ref="B50:G5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34D72-AEC8-461F-A996-6CBA764DAE44}">
  <sheetPr>
    <tabColor rgb="FF00B050"/>
  </sheetPr>
  <dimension ref="B2:I76"/>
  <sheetViews>
    <sheetView showGridLines="0" tabSelected="1" zoomScale="130" zoomScaleNormal="130" workbookViewId="0">
      <selection activeCell="H5" sqref="H5"/>
    </sheetView>
  </sheetViews>
  <sheetFormatPr baseColWidth="10" defaultColWidth="9.3984375" defaultRowHeight="11" x14ac:dyDescent="0.15"/>
  <cols>
    <col min="1" max="1" width="4.59765625" style="2" customWidth="1"/>
    <col min="2" max="2" width="28.3984375" style="2" customWidth="1"/>
    <col min="3" max="3" width="17.3984375" style="2" customWidth="1"/>
    <col min="4" max="4" width="15.19921875" style="2" customWidth="1"/>
    <col min="5" max="5" width="17.19921875" style="2" customWidth="1"/>
    <col min="6" max="6" width="15.796875" style="2" customWidth="1"/>
    <col min="7" max="7" width="14" style="2" customWidth="1"/>
    <col min="8" max="16384" width="9.3984375" style="2"/>
  </cols>
  <sheetData>
    <row r="2" spans="2:9" ht="15" x14ac:dyDescent="0.15">
      <c r="B2" s="1" t="s">
        <v>42</v>
      </c>
    </row>
    <row r="4" spans="2:9" ht="21.75" customHeight="1" x14ac:dyDescent="0.15">
      <c r="B4" s="31" t="s">
        <v>0</v>
      </c>
      <c r="C4" s="31"/>
      <c r="D4" s="31"/>
      <c r="E4" s="31"/>
      <c r="F4" s="31"/>
      <c r="G4" s="31"/>
    </row>
    <row r="5" spans="2:9" ht="24" x14ac:dyDescent="0.15">
      <c r="B5" s="3" t="s">
        <v>1</v>
      </c>
      <c r="C5" s="4" t="s">
        <v>2</v>
      </c>
      <c r="D5" s="5" t="s">
        <v>39</v>
      </c>
      <c r="E5" s="6" t="s">
        <v>40</v>
      </c>
      <c r="F5" s="7" t="s">
        <v>3</v>
      </c>
      <c r="G5" s="32"/>
    </row>
    <row r="6" spans="2:9" ht="12" x14ac:dyDescent="0.15">
      <c r="B6" s="25" t="s">
        <v>4</v>
      </c>
      <c r="C6" s="26">
        <v>159804595.40000001</v>
      </c>
      <c r="D6" s="26">
        <v>0</v>
      </c>
      <c r="E6" s="26">
        <v>0</v>
      </c>
      <c r="F6" s="10">
        <v>0</v>
      </c>
      <c r="G6" s="32"/>
    </row>
    <row r="7" spans="2:9" ht="12" x14ac:dyDescent="0.15">
      <c r="B7" s="25" t="s">
        <v>5</v>
      </c>
      <c r="C7" s="27"/>
      <c r="D7" s="27"/>
      <c r="E7" s="27"/>
      <c r="F7" s="10">
        <v>0</v>
      </c>
      <c r="G7" s="32"/>
    </row>
    <row r="8" spans="2:9" ht="12" x14ac:dyDescent="0.15">
      <c r="B8" s="25" t="s">
        <v>6</v>
      </c>
      <c r="C8" s="26">
        <v>9254.1</v>
      </c>
      <c r="D8" s="26">
        <v>7402.3</v>
      </c>
      <c r="E8" s="26">
        <v>7402.3</v>
      </c>
      <c r="F8" s="10">
        <f>+E8/D8</f>
        <v>1</v>
      </c>
      <c r="G8" s="32"/>
    </row>
    <row r="9" spans="2:9" ht="12" x14ac:dyDescent="0.15">
      <c r="B9" s="25" t="s">
        <v>7</v>
      </c>
      <c r="C9" s="27"/>
      <c r="D9" s="27"/>
      <c r="E9" s="27"/>
      <c r="F9" s="10">
        <v>0</v>
      </c>
      <c r="G9" s="32"/>
    </row>
    <row r="10" spans="2:9" ht="12" x14ac:dyDescent="0.15">
      <c r="B10" s="25" t="s">
        <v>8</v>
      </c>
      <c r="C10" s="27"/>
      <c r="D10" s="27"/>
      <c r="E10" s="27"/>
      <c r="F10" s="10">
        <v>0</v>
      </c>
      <c r="G10" s="32"/>
    </row>
    <row r="11" spans="2:9" ht="12" x14ac:dyDescent="0.15">
      <c r="B11" s="4" t="s">
        <v>9</v>
      </c>
      <c r="C11" s="11">
        <f>SUM(C6:C10)</f>
        <v>159813849.5</v>
      </c>
      <c r="D11" s="11">
        <f t="shared" ref="D11:E11" si="0">SUM(D6:D10)</f>
        <v>7402.3</v>
      </c>
      <c r="E11" s="11">
        <f t="shared" si="0"/>
        <v>7402.3</v>
      </c>
      <c r="F11" s="12">
        <f>+E11/D11</f>
        <v>1</v>
      </c>
      <c r="G11" s="32"/>
    </row>
    <row r="12" spans="2:9" x14ac:dyDescent="0.15">
      <c r="B12" s="13"/>
      <c r="C12" s="13"/>
      <c r="D12" s="13"/>
      <c r="E12" s="13"/>
      <c r="F12" s="13"/>
      <c r="G12" s="13"/>
    </row>
    <row r="13" spans="2:9" x14ac:dyDescent="0.15">
      <c r="B13" s="13"/>
      <c r="C13" s="13"/>
      <c r="D13" s="13"/>
      <c r="E13" s="13"/>
      <c r="F13" s="13"/>
      <c r="G13" s="13"/>
    </row>
    <row r="14" spans="2:9" x14ac:dyDescent="0.15">
      <c r="B14" s="13"/>
      <c r="C14" s="13"/>
      <c r="D14" s="13"/>
      <c r="E14" s="13"/>
      <c r="F14" s="13"/>
      <c r="G14" s="13"/>
    </row>
    <row r="15" spans="2:9" x14ac:dyDescent="0.15">
      <c r="B15" s="33" t="s">
        <v>10</v>
      </c>
      <c r="C15" s="33"/>
      <c r="D15" s="33"/>
      <c r="E15" s="33"/>
      <c r="F15" s="33"/>
      <c r="G15" s="33"/>
    </row>
    <row r="16" spans="2:9" ht="36" x14ac:dyDescent="0.15">
      <c r="B16" s="14" t="s">
        <v>1</v>
      </c>
      <c r="C16" s="15" t="s">
        <v>11</v>
      </c>
      <c r="D16" s="3" t="s">
        <v>12</v>
      </c>
      <c r="E16" s="6" t="s">
        <v>41</v>
      </c>
      <c r="F16" s="16" t="s">
        <v>13</v>
      </c>
      <c r="G16" s="16" t="s">
        <v>3</v>
      </c>
      <c r="I16" s="2" t="s">
        <v>43</v>
      </c>
    </row>
    <row r="17" spans="2:9" ht="12" x14ac:dyDescent="0.15">
      <c r="B17" s="8" t="s">
        <v>14</v>
      </c>
      <c r="C17" s="9">
        <v>794940608.73000681</v>
      </c>
      <c r="D17" s="9">
        <v>3656904.0732500353</v>
      </c>
      <c r="E17" s="9">
        <v>10458757.030000119</v>
      </c>
      <c r="F17" s="24">
        <f t="shared" ref="F17:F25" si="1">+E17-D17</f>
        <v>6801852.9567500837</v>
      </c>
      <c r="G17" s="10">
        <f>+E17/D17</f>
        <v>2.8600031120600349</v>
      </c>
    </row>
    <row r="18" spans="2:9" ht="12" x14ac:dyDescent="0.15">
      <c r="B18" s="8" t="s">
        <v>15</v>
      </c>
      <c r="C18" s="9">
        <v>40649855.310000002</v>
      </c>
      <c r="D18" s="9">
        <v>735860.64080000017</v>
      </c>
      <c r="E18" s="9">
        <v>2207582.5600000061</v>
      </c>
      <c r="F18" s="24">
        <f t="shared" si="1"/>
        <v>1471721.9192000059</v>
      </c>
      <c r="G18" s="10">
        <f t="shared" ref="G18:G26" si="2">+E18/D18</f>
        <v>3.0000008664684183</v>
      </c>
    </row>
    <row r="19" spans="2:9" ht="12" x14ac:dyDescent="0.15">
      <c r="B19" s="8" t="s">
        <v>16</v>
      </c>
      <c r="C19" s="9">
        <v>18408943.640000004</v>
      </c>
      <c r="D19" s="9">
        <v>656928.48640000005</v>
      </c>
      <c r="E19" s="9">
        <v>1970785.3900000015</v>
      </c>
      <c r="F19" s="24">
        <f t="shared" si="1"/>
        <v>1313856.9036000015</v>
      </c>
      <c r="G19" s="10">
        <f t="shared" si="2"/>
        <v>2.9999998946612911</v>
      </c>
    </row>
    <row r="20" spans="2:9" ht="12" x14ac:dyDescent="0.15">
      <c r="B20" s="8" t="s">
        <v>17</v>
      </c>
      <c r="C20" s="9">
        <v>4980666.129999999</v>
      </c>
      <c r="D20" s="9">
        <v>354702.68079999986</v>
      </c>
      <c r="E20" s="9">
        <v>886756.69000000029</v>
      </c>
      <c r="F20" s="24">
        <f t="shared" si="1"/>
        <v>532054.00920000044</v>
      </c>
      <c r="G20" s="10">
        <f t="shared" si="2"/>
        <v>2.4999999661688506</v>
      </c>
    </row>
    <row r="21" spans="2:9" ht="12" x14ac:dyDescent="0.15">
      <c r="B21" s="8" t="s">
        <v>18</v>
      </c>
      <c r="C21" s="9">
        <v>5012276.3300000029</v>
      </c>
      <c r="D21" s="9">
        <v>662551.27799999958</v>
      </c>
      <c r="E21" s="9">
        <v>2650205.1900000027</v>
      </c>
      <c r="F21" s="24">
        <f t="shared" si="1"/>
        <v>1987653.9120000033</v>
      </c>
      <c r="G21" s="10">
        <f t="shared" si="2"/>
        <v>4.0000001177267439</v>
      </c>
    </row>
    <row r="22" spans="2:9" ht="12" x14ac:dyDescent="0.15">
      <c r="B22" s="8" t="s">
        <v>19</v>
      </c>
      <c r="C22" s="9">
        <v>8094561.7299999967</v>
      </c>
      <c r="D22" s="9">
        <v>2096349.7679999981</v>
      </c>
      <c r="E22" s="9">
        <v>6987832.559999994</v>
      </c>
      <c r="F22" s="24">
        <f t="shared" si="1"/>
        <v>4891482.7919999957</v>
      </c>
      <c r="G22" s="10">
        <f t="shared" si="2"/>
        <v>3.3333333333333335</v>
      </c>
    </row>
    <row r="23" spans="2:9" ht="12" x14ac:dyDescent="0.15">
      <c r="B23" s="8" t="s">
        <v>20</v>
      </c>
      <c r="C23" s="9">
        <v>6126673.3499999959</v>
      </c>
      <c r="D23" s="9">
        <v>2742057.4749999992</v>
      </c>
      <c r="E23" s="9">
        <v>5484114.9499999983</v>
      </c>
      <c r="F23" s="24">
        <f t="shared" si="1"/>
        <v>2742057.4749999992</v>
      </c>
      <c r="G23" s="10">
        <f t="shared" si="2"/>
        <v>2</v>
      </c>
    </row>
    <row r="24" spans="2:9" ht="12" x14ac:dyDescent="0.15">
      <c r="B24" s="8" t="s">
        <v>7</v>
      </c>
      <c r="C24" s="9">
        <v>7126906.5600000033</v>
      </c>
      <c r="D24" s="9">
        <v>5335278.2700000023</v>
      </c>
      <c r="E24" s="9">
        <v>7113704.3600000031</v>
      </c>
      <c r="F24" s="24">
        <f t="shared" si="1"/>
        <v>1778426.0900000008</v>
      </c>
      <c r="G24" s="10">
        <f t="shared" si="2"/>
        <v>1.3333333333333333</v>
      </c>
    </row>
    <row r="25" spans="2:9" ht="12" x14ac:dyDescent="0.15">
      <c r="B25" s="8" t="s">
        <v>8</v>
      </c>
      <c r="C25" s="9">
        <v>18650754.430000041</v>
      </c>
      <c r="D25" s="9">
        <v>18650754.430000041</v>
      </c>
      <c r="E25" s="9">
        <v>18650754.430000041</v>
      </c>
      <c r="F25" s="24">
        <f t="shared" si="1"/>
        <v>0</v>
      </c>
      <c r="G25" s="10">
        <f t="shared" si="2"/>
        <v>1</v>
      </c>
    </row>
    <row r="26" spans="2:9" ht="12" x14ac:dyDescent="0.15">
      <c r="B26" s="4" t="s">
        <v>9</v>
      </c>
      <c r="C26" s="11">
        <f>SUM(C17:C25)</f>
        <v>903991246.21000707</v>
      </c>
      <c r="D26" s="11">
        <f t="shared" ref="D26:F26" si="3">SUM(D17:D25)</f>
        <v>34891387.102250077</v>
      </c>
      <c r="E26" s="11">
        <f t="shared" si="3"/>
        <v>56410493.16000016</v>
      </c>
      <c r="F26" s="11">
        <f t="shared" si="3"/>
        <v>21519106.057750087</v>
      </c>
      <c r="G26" s="12">
        <f t="shared" si="2"/>
        <v>1.6167455021116761</v>
      </c>
    </row>
    <row r="29" spans="2:9" x14ac:dyDescent="0.15">
      <c r="B29" s="34"/>
      <c r="C29" s="34"/>
      <c r="D29" s="34"/>
      <c r="E29" s="34"/>
      <c r="F29" s="34"/>
      <c r="G29" s="34"/>
    </row>
    <row r="30" spans="2:9" ht="67.5" customHeight="1" x14ac:dyDescent="0.15">
      <c r="B30" s="17"/>
      <c r="C30" s="15" t="s">
        <v>11</v>
      </c>
      <c r="D30" s="4" t="s">
        <v>21</v>
      </c>
      <c r="E30" s="6" t="s">
        <v>41</v>
      </c>
      <c r="F30" s="16" t="s">
        <v>13</v>
      </c>
      <c r="G30" s="16" t="s">
        <v>3</v>
      </c>
      <c r="I30" s="2" t="s">
        <v>43</v>
      </c>
    </row>
    <row r="31" spans="2:9" ht="12" x14ac:dyDescent="0.15">
      <c r="B31" s="4" t="s">
        <v>22</v>
      </c>
      <c r="C31" s="9">
        <v>4750757.5</v>
      </c>
      <c r="D31" s="9">
        <v>24296.71</v>
      </c>
      <c r="E31" s="9">
        <v>24296.71</v>
      </c>
      <c r="F31" s="24">
        <f>+E31-D31</f>
        <v>0</v>
      </c>
      <c r="G31" s="10">
        <f t="shared" ref="G31:G33" si="4">+E31/D31</f>
        <v>1</v>
      </c>
    </row>
    <row r="32" spans="2:9" ht="12" x14ac:dyDescent="0.15">
      <c r="B32" s="4" t="s">
        <v>23</v>
      </c>
      <c r="C32" s="9">
        <v>179223029.09999964</v>
      </c>
      <c r="D32" s="9">
        <v>6943854.2195499996</v>
      </c>
      <c r="E32" s="9">
        <v>10874693.289999994</v>
      </c>
      <c r="F32" s="24">
        <f>+E32-D32</f>
        <v>3930839.0704499939</v>
      </c>
      <c r="G32" s="10">
        <f t="shared" si="4"/>
        <v>1.5660889393937671</v>
      </c>
    </row>
    <row r="33" spans="2:9" ht="24" x14ac:dyDescent="0.15">
      <c r="B33" s="4" t="s">
        <v>24</v>
      </c>
      <c r="C33" s="9">
        <v>215234.38000000006</v>
      </c>
      <c r="D33" s="9">
        <v>143335.93770000001</v>
      </c>
      <c r="E33" s="9">
        <v>154126.11000000002</v>
      </c>
      <c r="F33" s="24">
        <f>+E33-D33</f>
        <v>10790.172300000006</v>
      </c>
      <c r="G33" s="10">
        <f t="shared" si="4"/>
        <v>1.0752789040427786</v>
      </c>
    </row>
    <row r="38" spans="2:9" x14ac:dyDescent="0.15">
      <c r="B38" s="30" t="s">
        <v>25</v>
      </c>
      <c r="C38" s="30"/>
      <c r="D38" s="30"/>
      <c r="E38" s="30"/>
      <c r="F38" s="30"/>
      <c r="G38" s="30"/>
    </row>
    <row r="39" spans="2:9" ht="67.5" customHeight="1" x14ac:dyDescent="0.15">
      <c r="B39" s="14" t="s">
        <v>1</v>
      </c>
      <c r="C39" s="15" t="s">
        <v>26</v>
      </c>
      <c r="D39" s="4" t="s">
        <v>21</v>
      </c>
      <c r="E39" s="6" t="s">
        <v>41</v>
      </c>
      <c r="F39" s="16" t="s">
        <v>13</v>
      </c>
      <c r="G39" s="16" t="s">
        <v>3</v>
      </c>
      <c r="I39" s="2" t="s">
        <v>44</v>
      </c>
    </row>
    <row r="40" spans="2:9" ht="12" x14ac:dyDescent="0.15">
      <c r="B40" s="8" t="s">
        <v>4</v>
      </c>
      <c r="C40" s="9">
        <f>+'[2]Resumen Provis'!M42+'[2]Resumen Provis'!M50+'[2]Resumen Provis'!M54+'[2]Resumen Provis'!M55+'[2]Resumen Provis'!M56</f>
        <v>4538053.29</v>
      </c>
      <c r="D40" s="9">
        <f>+C40*1%</f>
        <v>45380.532899999998</v>
      </c>
      <c r="E40" s="9">
        <f>+'[2]Resumen Provis'!O42+'[2]Resumen Provis'!O50+'[2]Resumen Provis'!O54+'[2]Resumen Provis'!O55+'[2]Resumen Provis'!O56</f>
        <v>45431.308900000004</v>
      </c>
      <c r="F40" s="9">
        <f>+E40-D40</f>
        <v>50.776000000005297</v>
      </c>
      <c r="G40" s="10">
        <f>+E40/D40</f>
        <v>1.001118893868256</v>
      </c>
    </row>
    <row r="41" spans="2:9" ht="12" x14ac:dyDescent="0.15">
      <c r="B41" s="8" t="s">
        <v>5</v>
      </c>
      <c r="C41" s="9">
        <f>+'[2]Resumen Provis'!M49+'[2]Resumen Provis'!M57+'[2]Resumen Provis'!M58</f>
        <v>16201.01</v>
      </c>
      <c r="D41" s="9">
        <f>+C41*19%</f>
        <v>3078.1919000000003</v>
      </c>
      <c r="E41" s="9">
        <f>+'[2]Resumen Provis'!O49+'[2]Resumen Provis'!O57+'[2]Resumen Provis'!O58</f>
        <v>3604.4544999999998</v>
      </c>
      <c r="F41" s="9">
        <f t="shared" ref="F41:F45" si="5">+E41-D41</f>
        <v>526.26259999999957</v>
      </c>
      <c r="G41" s="10">
        <f t="shared" ref="G41:G45" si="6">+E41/D41</f>
        <v>1.1709648446544219</v>
      </c>
    </row>
    <row r="42" spans="2:9" ht="12" x14ac:dyDescent="0.15">
      <c r="B42" s="8" t="s">
        <v>6</v>
      </c>
      <c r="C42" s="9">
        <f>+'[2]Resumen Provis'!M59+'[2]Resumen Provis'!M60+'[2]Resumen Provis'!M48</f>
        <v>6620.5500000000011</v>
      </c>
      <c r="D42" s="9">
        <f>+C42*59%</f>
        <v>3906.1245000000004</v>
      </c>
      <c r="E42" s="9">
        <f>+'[2]Resumen Provis'!O59+'[2]Resumen Provis'!O60+'[2]Resumen Provis'!O48</f>
        <v>4376.9275000000007</v>
      </c>
      <c r="F42" s="9">
        <f t="shared" si="5"/>
        <v>470.80300000000034</v>
      </c>
      <c r="G42" s="10">
        <f t="shared" si="6"/>
        <v>1.1205294403698602</v>
      </c>
    </row>
    <row r="43" spans="2:9" ht="12" x14ac:dyDescent="0.15">
      <c r="B43" s="8" t="s">
        <v>7</v>
      </c>
      <c r="C43" s="9">
        <f>+'[2]Resumen Provis'!M61+'[2]Resumen Provis'!M47</f>
        <v>2466.81</v>
      </c>
      <c r="D43" s="9">
        <f>+C43*99%</f>
        <v>2442.1419000000001</v>
      </c>
      <c r="E43" s="9">
        <f>+'[2]Resumen Provis'!O61+'[2]Resumen Provis'!O47</f>
        <v>2462.7057</v>
      </c>
      <c r="F43" s="9">
        <f t="shared" si="5"/>
        <v>20.563799999999901</v>
      </c>
      <c r="G43" s="10">
        <f t="shared" si="6"/>
        <v>1.0084203952276483</v>
      </c>
    </row>
    <row r="44" spans="2:9" ht="12" x14ac:dyDescent="0.15">
      <c r="B44" s="8" t="s">
        <v>8</v>
      </c>
      <c r="C44" s="9">
        <f>+'[2]Resumen Provis'!M43+'[2]Resumen Provis'!M44+'[2]Resumen Provis'!M45+'[2]Resumen Provis'!M52+'[2]Resumen Provis'!M62</f>
        <v>6730776.79</v>
      </c>
      <c r="D44" s="9">
        <f>+C44*100%</f>
        <v>6730776.79</v>
      </c>
      <c r="E44" s="9">
        <f>+'[2]Resumen Provis'!O43+'[2]Resumen Provis'!O44+'[2]Resumen Provis'!O45+'[2]Resumen Provis'!O52+'[2]Resumen Provis'!O62</f>
        <v>6730776.79</v>
      </c>
      <c r="F44" s="9">
        <f t="shared" si="5"/>
        <v>0</v>
      </c>
      <c r="G44" s="10">
        <f t="shared" si="6"/>
        <v>1</v>
      </c>
    </row>
    <row r="45" spans="2:9" ht="12" x14ac:dyDescent="0.15">
      <c r="B45" s="4" t="s">
        <v>9</v>
      </c>
      <c r="C45" s="11">
        <f>SUM(C40:C44)</f>
        <v>11294118.449999999</v>
      </c>
      <c r="D45" s="11">
        <f t="shared" ref="D45:E45" si="7">SUM(D40:D44)</f>
        <v>6785583.7812000001</v>
      </c>
      <c r="E45" s="11">
        <f t="shared" si="7"/>
        <v>6786652.1865999997</v>
      </c>
      <c r="F45" s="11">
        <f t="shared" si="5"/>
        <v>1068.4053999995813</v>
      </c>
      <c r="G45" s="12">
        <f t="shared" si="6"/>
        <v>1.0001574522450021</v>
      </c>
    </row>
    <row r="47" spans="2:9" x14ac:dyDescent="0.15">
      <c r="C47" s="18"/>
    </row>
    <row r="50" spans="2:9" x14ac:dyDescent="0.15">
      <c r="B50" s="30" t="s">
        <v>27</v>
      </c>
      <c r="C50" s="30"/>
      <c r="D50" s="30"/>
      <c r="E50" s="30"/>
      <c r="F50" s="30"/>
      <c r="G50" s="30"/>
    </row>
    <row r="51" spans="2:9" ht="67.5" customHeight="1" x14ac:dyDescent="0.15">
      <c r="B51" s="14" t="s">
        <v>1</v>
      </c>
      <c r="C51" s="15" t="s">
        <v>26</v>
      </c>
      <c r="D51" s="4" t="s">
        <v>21</v>
      </c>
      <c r="E51" s="6" t="s">
        <v>41</v>
      </c>
      <c r="F51" s="16" t="s">
        <v>13</v>
      </c>
      <c r="G51" s="16" t="s">
        <v>3</v>
      </c>
      <c r="I51" s="2" t="s">
        <v>44</v>
      </c>
    </row>
    <row r="52" spans="2:9" ht="12" x14ac:dyDescent="0.15">
      <c r="B52" s="8" t="s">
        <v>4</v>
      </c>
      <c r="C52" s="9">
        <f>+'[2]Resumen Provis'!M68+'[2]Resumen Provis'!M65+'[2]Resumen Provis'!M69+'[2]Resumen Provis'!M74+'[2]Resumen Provis'!M79</f>
        <v>2291196.8099999996</v>
      </c>
      <c r="D52" s="9">
        <f>+C52*1%</f>
        <v>22911.968099999995</v>
      </c>
      <c r="E52" s="9">
        <f>+'[2]Resumen Provis'!O68+'[2]Resumen Provis'!O65+'[2]Resumen Provis'!O69+'[2]Resumen Provis'!O74+'[2]Resumen Provis'!O79</f>
        <v>22911.968099999998</v>
      </c>
      <c r="F52" s="9">
        <f>+E52-D52</f>
        <v>0</v>
      </c>
      <c r="G52" s="19">
        <f>+E52/D52</f>
        <v>1.0000000000000002</v>
      </c>
    </row>
    <row r="53" spans="2:9" ht="12" x14ac:dyDescent="0.15">
      <c r="B53" s="8" t="s">
        <v>5</v>
      </c>
      <c r="C53" s="9">
        <f>+'[2]Resumen Provis'!M70+'[2]Resumen Provis'!M75+'[2]Resumen Provis'!M80</f>
        <v>7018.97</v>
      </c>
      <c r="D53" s="9">
        <f>+C53*19%</f>
        <v>1333.6043</v>
      </c>
      <c r="E53" s="9">
        <f>+'[2]Resumen Provis'!O70+'[2]Resumen Provis'!O75+'[2]Resumen Provis'!O80</f>
        <v>1333.6043</v>
      </c>
      <c r="F53" s="9">
        <f t="shared" ref="F53:F57" si="8">+E53-D53</f>
        <v>0</v>
      </c>
      <c r="G53" s="19">
        <f t="shared" ref="G53:G57" si="9">+E53/D53</f>
        <v>1</v>
      </c>
    </row>
    <row r="54" spans="2:9" ht="12" x14ac:dyDescent="0.15">
      <c r="B54" s="8" t="s">
        <v>6</v>
      </c>
      <c r="C54" s="9">
        <f>+'[2]Resumen Provis'!M71+'[2]Resumen Provis'!M76+'[2]Resumen Provis'!M81</f>
        <v>2842.2799999999997</v>
      </c>
      <c r="D54" s="9">
        <f>+C54*59%</f>
        <v>1676.9451999999997</v>
      </c>
      <c r="E54" s="9">
        <f>+'[2]Resumen Provis'!O71+'[2]Resumen Provis'!O76+'[2]Resumen Provis'!O81</f>
        <v>1676.9451999999997</v>
      </c>
      <c r="F54" s="9">
        <f t="shared" si="8"/>
        <v>0</v>
      </c>
      <c r="G54" s="19">
        <f t="shared" si="9"/>
        <v>1</v>
      </c>
    </row>
    <row r="55" spans="2:9" ht="12" x14ac:dyDescent="0.15">
      <c r="B55" s="8" t="s">
        <v>7</v>
      </c>
      <c r="C55" s="9">
        <f>+'[2]Resumen Provis'!M72+'[2]Resumen Provis'!M77+'[2]Resumen Provis'!M82</f>
        <v>4451.47</v>
      </c>
      <c r="D55" s="9">
        <f>+C55*99%</f>
        <v>4406.9553000000005</v>
      </c>
      <c r="E55" s="9">
        <f>+'[2]Resumen Provis'!O72+'[2]Resumen Provis'!O77+'[2]Resumen Provis'!O82</f>
        <v>4406.9552999999996</v>
      </c>
      <c r="F55" s="9">
        <f t="shared" si="8"/>
        <v>0</v>
      </c>
      <c r="G55" s="19">
        <f t="shared" si="9"/>
        <v>0.99999999999999978</v>
      </c>
    </row>
    <row r="56" spans="2:9" ht="12" x14ac:dyDescent="0.15">
      <c r="B56" s="8" t="s">
        <v>8</v>
      </c>
      <c r="C56" s="9">
        <f>+'[2]Resumen Provis'!M66+'[2]Resumen Provis'!M73+'[2]Resumen Provis'!M78+'[2]Resumen Provis'!M83</f>
        <v>535478.56000000006</v>
      </c>
      <c r="D56" s="9">
        <f>+C56*100%</f>
        <v>535478.56000000006</v>
      </c>
      <c r="E56" s="9">
        <f>+'[2]Resumen Provis'!O66+'[2]Resumen Provis'!O73+'[2]Resumen Provis'!O78+'[2]Resumen Provis'!O83</f>
        <v>535478.56000000006</v>
      </c>
      <c r="F56" s="9">
        <f t="shared" si="8"/>
        <v>0</v>
      </c>
      <c r="G56" s="19">
        <f t="shared" si="9"/>
        <v>1</v>
      </c>
    </row>
    <row r="57" spans="2:9" ht="12" x14ac:dyDescent="0.15">
      <c r="B57" s="4" t="s">
        <v>9</v>
      </c>
      <c r="C57" s="11">
        <f>SUM(C52:C56)</f>
        <v>2840988.09</v>
      </c>
      <c r="D57" s="11">
        <f>SUM(D52:D56)</f>
        <v>565808.03289999999</v>
      </c>
      <c r="E57" s="11">
        <f>SUM(E52:E56)</f>
        <v>565808.03289999999</v>
      </c>
      <c r="F57" s="11">
        <f t="shared" si="8"/>
        <v>0</v>
      </c>
      <c r="G57" s="20">
        <f t="shared" si="9"/>
        <v>1</v>
      </c>
    </row>
    <row r="61" spans="2:9" x14ac:dyDescent="0.15">
      <c r="B61" s="30" t="s">
        <v>28</v>
      </c>
      <c r="C61" s="30"/>
      <c r="D61" s="30"/>
      <c r="E61" s="30"/>
      <c r="F61" s="30"/>
      <c r="G61" s="30"/>
    </row>
    <row r="62" spans="2:9" ht="67.5" customHeight="1" x14ac:dyDescent="0.15">
      <c r="B62" s="16" t="s">
        <v>29</v>
      </c>
      <c r="C62" s="15" t="s">
        <v>26</v>
      </c>
      <c r="D62" s="4" t="s">
        <v>21</v>
      </c>
      <c r="E62" s="6" t="s">
        <v>41</v>
      </c>
      <c r="F62" s="16" t="s">
        <v>13</v>
      </c>
      <c r="G62" s="16" t="s">
        <v>3</v>
      </c>
      <c r="I62" s="2" t="s">
        <v>44</v>
      </c>
    </row>
    <row r="63" spans="2:9" ht="12" x14ac:dyDescent="0.15">
      <c r="B63" s="21" t="s">
        <v>30</v>
      </c>
      <c r="C63" s="9">
        <v>0</v>
      </c>
      <c r="D63" s="9">
        <v>0</v>
      </c>
      <c r="E63" s="9">
        <v>0</v>
      </c>
      <c r="F63" s="9">
        <v>0</v>
      </c>
      <c r="G63" s="10">
        <v>0</v>
      </c>
    </row>
    <row r="64" spans="2:9" ht="12" x14ac:dyDescent="0.15">
      <c r="B64" s="21" t="s">
        <v>31</v>
      </c>
      <c r="C64" s="9">
        <v>20409.75</v>
      </c>
      <c r="D64" s="9">
        <v>20409.75</v>
      </c>
      <c r="E64" s="9">
        <v>20409.75</v>
      </c>
      <c r="F64" s="9">
        <f t="shared" ref="F64:F65" si="10">+E64-D64</f>
        <v>0</v>
      </c>
      <c r="G64" s="10">
        <f t="shared" ref="G64:G65" si="11">+E64/D64</f>
        <v>1</v>
      </c>
    </row>
    <row r="65" spans="2:7" ht="12" x14ac:dyDescent="0.15">
      <c r="B65" s="4" t="s">
        <v>9</v>
      </c>
      <c r="C65" s="11">
        <f>SUM(C64)</f>
        <v>20409.75</v>
      </c>
      <c r="D65" s="11">
        <f t="shared" ref="D65:E65" si="12">SUM(D64)</f>
        <v>20409.75</v>
      </c>
      <c r="E65" s="11">
        <f t="shared" si="12"/>
        <v>20409.75</v>
      </c>
      <c r="F65" s="11">
        <f t="shared" si="10"/>
        <v>0</v>
      </c>
      <c r="G65" s="12">
        <f t="shared" si="11"/>
        <v>1</v>
      </c>
    </row>
    <row r="69" spans="2:7" ht="12" x14ac:dyDescent="0.15">
      <c r="B69" s="22" t="s">
        <v>32</v>
      </c>
      <c r="C69" s="22"/>
      <c r="D69" s="22"/>
      <c r="E69" s="22"/>
      <c r="F69" s="22"/>
    </row>
    <row r="70" spans="2:7" ht="67.5" customHeight="1" x14ac:dyDescent="0.15">
      <c r="B70" s="14" t="s">
        <v>33</v>
      </c>
      <c r="C70" s="15" t="s">
        <v>26</v>
      </c>
      <c r="D70" s="3" t="s">
        <v>12</v>
      </c>
      <c r="E70" s="6" t="s">
        <v>41</v>
      </c>
      <c r="F70" s="16" t="s">
        <v>13</v>
      </c>
      <c r="G70" s="23"/>
    </row>
    <row r="71" spans="2:7" ht="12" x14ac:dyDescent="0.15">
      <c r="B71" s="21" t="s">
        <v>34</v>
      </c>
      <c r="C71" s="9">
        <f>+C11</f>
        <v>159813849.5</v>
      </c>
      <c r="D71" s="9">
        <f>+D11</f>
        <v>7402.3</v>
      </c>
      <c r="E71" s="9">
        <f>+E11</f>
        <v>7402.3</v>
      </c>
      <c r="F71" s="9">
        <f>+F11</f>
        <v>1</v>
      </c>
      <c r="G71" s="23"/>
    </row>
    <row r="72" spans="2:7" ht="12" x14ac:dyDescent="0.15">
      <c r="B72" s="21" t="s">
        <v>35</v>
      </c>
      <c r="C72" s="9">
        <f>+C26</f>
        <v>903991246.21000707</v>
      </c>
      <c r="D72" s="9">
        <f>+D26</f>
        <v>34891387.102250077</v>
      </c>
      <c r="E72" s="9">
        <f>+E26</f>
        <v>56410493.16000016</v>
      </c>
      <c r="F72" s="9">
        <f>+F26</f>
        <v>21519106.057750087</v>
      </c>
      <c r="G72" s="23"/>
    </row>
    <row r="73" spans="2:7" ht="12" x14ac:dyDescent="0.15">
      <c r="B73" s="21" t="s">
        <v>36</v>
      </c>
      <c r="C73" s="9">
        <f>+C45</f>
        <v>11294118.449999999</v>
      </c>
      <c r="D73" s="9">
        <f>+D45</f>
        <v>6785583.7812000001</v>
      </c>
      <c r="E73" s="9">
        <f>+E45</f>
        <v>6786652.1865999997</v>
      </c>
      <c r="F73" s="9">
        <f>+F45</f>
        <v>1068.4053999995813</v>
      </c>
      <c r="G73" s="23"/>
    </row>
    <row r="74" spans="2:7" ht="12" x14ac:dyDescent="0.15">
      <c r="B74" s="21" t="s">
        <v>37</v>
      </c>
      <c r="C74" s="9">
        <f>+C65</f>
        <v>20409.75</v>
      </c>
      <c r="D74" s="9">
        <f>+D65</f>
        <v>20409.75</v>
      </c>
      <c r="E74" s="9">
        <f>+E65</f>
        <v>20409.75</v>
      </c>
      <c r="F74" s="9">
        <f>+F65</f>
        <v>0</v>
      </c>
      <c r="G74" s="23"/>
    </row>
    <row r="75" spans="2:7" ht="12" x14ac:dyDescent="0.15">
      <c r="B75" s="21" t="s">
        <v>38</v>
      </c>
      <c r="C75" s="9">
        <f>+C57</f>
        <v>2840988.09</v>
      </c>
      <c r="D75" s="9">
        <f>+D57</f>
        <v>565808.03289999999</v>
      </c>
      <c r="E75" s="9">
        <f>+E57</f>
        <v>565808.03289999999</v>
      </c>
      <c r="F75" s="9">
        <f>+F57</f>
        <v>0</v>
      </c>
      <c r="G75" s="23"/>
    </row>
    <row r="76" spans="2:7" ht="12" x14ac:dyDescent="0.15">
      <c r="B76" s="4" t="s">
        <v>9</v>
      </c>
      <c r="C76" s="11">
        <f>SUM(C71:C75)</f>
        <v>1077960612.0000069</v>
      </c>
      <c r="D76" s="11">
        <f>SUM(D71:D75)</f>
        <v>42270590.966350071</v>
      </c>
      <c r="E76" s="11">
        <f>SUM(E71:E75)</f>
        <v>63790765.429500155</v>
      </c>
      <c r="F76" s="11">
        <f>SUM(F71:F75)</f>
        <v>21520175.463150088</v>
      </c>
      <c r="G76" s="23"/>
    </row>
  </sheetData>
  <mergeCells count="7">
    <mergeCell ref="B61:G61"/>
    <mergeCell ref="B4:G4"/>
    <mergeCell ref="G5:G11"/>
    <mergeCell ref="B15:G15"/>
    <mergeCell ref="B29:G29"/>
    <mergeCell ref="B38:G38"/>
    <mergeCell ref="B50:G5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 2021</vt:lpstr>
      <vt:lpstr>DICIEMBRE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Galo Xavier</dc:creator>
  <cp:lastModifiedBy>Ana Quezada Quezada</cp:lastModifiedBy>
  <dcterms:created xsi:type="dcterms:W3CDTF">2021-10-25T16:37:21Z</dcterms:created>
  <dcterms:modified xsi:type="dcterms:W3CDTF">2022-10-12T14:11:28Z</dcterms:modified>
</cp:coreProperties>
</file>