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12. DICIEMBRE\"/>
    </mc:Choice>
  </mc:AlternateContent>
  <xr:revisionPtr revIDLastSave="0" documentId="8_{A961539E-7D75-4FAA-9D78-A0842342D818}" xr6:coauthVersionLast="46" xr6:coauthVersionMax="46" xr10:uidLastSave="{00000000-0000-0000-0000-000000000000}"/>
  <bookViews>
    <workbookView xWindow="-120" yWindow="-120" windowWidth="20730" windowHeight="11160" xr2:uid="{B55D382D-1057-4AB8-81C5-B87DE92A214D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48" i="1"/>
  <c r="E47" i="1"/>
  <c r="E46" i="1"/>
  <c r="E45" i="1"/>
  <c r="E49" i="1" s="1"/>
  <c r="E53" i="1" s="1"/>
  <c r="F42" i="1"/>
  <c r="E36" i="1"/>
  <c r="E35" i="1"/>
  <c r="E40" i="1" s="1"/>
  <c r="E34" i="1"/>
  <c r="E21" i="1"/>
  <c r="E18" i="1"/>
  <c r="E16" i="1"/>
  <c r="E14" i="1"/>
  <c r="E27" i="1" s="1"/>
  <c r="E13" i="1"/>
  <c r="E42" i="1" l="1"/>
  <c r="E54" i="1" l="1"/>
  <c r="G42" i="1"/>
  <c r="F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G42" authorId="0" shapeId="0" xr:uid="{7CAD3EEF-DDA5-4672-836C-768582288C45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<sst xmlns="http://schemas.openxmlformats.org/spreadsheetml/2006/main" count="60" uniqueCount="57">
  <si>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</si>
  <si>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</si>
  <si>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</si>
  <si>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</si>
  <si>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</si>
  <si>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31 DE DICIEMBRE  DE 2021</t>
    </r>
  </si>
  <si>
    <t>CONFORMACION DEL PATRIMONIO TECNICO TOTAL</t>
  </si>
  <si>
    <t>PATRIMONIO TECNICO PRIMARIO</t>
  </si>
  <si>
    <t>Ponderación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</si>
  <si>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</si>
  <si>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</si>
  <si>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</si>
  <si>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</si>
  <si>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</si>
  <si>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</si>
  <si>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</si>
  <si>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</si>
  <si>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</si>
  <si>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</si>
  <si>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</si>
  <si>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100% Utilidad o excedentes del ejercicio</t>
  </si>
  <si>
    <t>(Pérdida del ejercicio )</t>
  </si>
  <si>
    <t>5 – 4</t>
  </si>
  <si>
    <t>50% (Ingresos menos gastos) (nota 1)</t>
  </si>
  <si>
    <t>Nota 1 Estas cuentas se considerarán para los meses de enero a noviembre por el 50% siempre que la</t>
  </si>
  <si>
    <t>d¡ferencia de las cuentas 5-4 sea mayor a cero; caso contrario, se pondera con el 1000/0."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</si>
  <si>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</si>
  <si>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</si>
  <si>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</si>
  <si>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</si>
  <si>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</si>
  <si>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100% (Provisión genérica por tecnología crediticia)// (nota 1)</t>
  </si>
  <si>
    <t>100% (Provisión genérica voluntaria) (nota 1)</t>
  </si>
  <si>
    <t>Provisión</t>
  </si>
  <si>
    <t>resta</t>
  </si>
  <si>
    <t>Deficiencia de Provisiones (nota 1)</t>
  </si>
  <si>
    <t>Nota 1. Estas cuentas se considerarán en valor absoluto, es decir, con s¡gno pos¡tivo."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</si>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</sst>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40" fontId="7" fillId="0" borderId="0" xfId="0" applyNumberFormat="1" applyFont="1"/>
    <xf numFmtId="0" fontId="8" fillId="0" borderId="0" xfId="0" applyFont="1"/>
    <xf numFmtId="164" fontId="4" fillId="0" borderId="0" xfId="0" applyNumberFormat="1" applyFont="1"/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4" fontId="6" fillId="2" borderId="0" xfId="0" applyNumberFormat="1" applyFont="1" applyFill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9" fontId="4" fillId="0" borderId="0" xfId="0" applyNumberFormat="1" applyFont="1"/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vertical="top" wrapText="1"/>
    </xf>
    <xf numFmtId="9" fontId="6" fillId="0" borderId="0" xfId="2" applyFont="1" applyBorder="1" applyAlignment="1">
      <alignment horizontal="center" vertical="top" wrapText="1"/>
    </xf>
    <xf numFmtId="4" fontId="6" fillId="0" borderId="0" xfId="0" applyNumberFormat="1" applyFont="1"/>
    <xf numFmtId="164" fontId="6" fillId="0" borderId="0" xfId="0" applyNumberFormat="1" applyFont="1" applyAlignment="1">
      <alignment vertical="top" wrapText="1"/>
    </xf>
    <xf numFmtId="43" fontId="6" fillId="0" borderId="0" xfId="1" applyFont="1" applyFill="1" applyBorder="1"/>
    <xf numFmtId="0" fontId="9" fillId="0" borderId="0" xfId="0" applyFont="1"/>
    <xf numFmtId="40" fontId="6" fillId="0" borderId="0" xfId="0" applyNumberFormat="1" applyFont="1"/>
    <xf numFmtId="164" fontId="6" fillId="3" borderId="0" xfId="0" applyNumberFormat="1" applyFont="1" applyFill="1" applyAlignment="1">
      <alignment vertical="top" wrapText="1"/>
    </xf>
    <xf numFmtId="164" fontId="10" fillId="3" borderId="0" xfId="0" applyNumberFormat="1" applyFont="1" applyFill="1" applyAlignment="1">
      <alignment vertical="top" wrapText="1"/>
    </xf>
    <xf numFmtId="0" fontId="4" fillId="0" borderId="1" xfId="0" applyFont="1" applyBorder="1" applyAlignment="1">
      <alignment horizontal="left" vertical="top" wrapText="1" indent="1"/>
    </xf>
    <xf numFmtId="164" fontId="4" fillId="0" borderId="1" xfId="0" applyNumberFormat="1" applyFont="1" applyBorder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8" fillId="0" borderId="1" xfId="0" applyFont="1" applyBorder="1" applyAlignment="1">
      <alignment horizontal="left" vertical="top" wrapText="1" indent="2"/>
    </xf>
    <xf numFmtId="10" fontId="6" fillId="0" borderId="0" xfId="2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165" fontId="6" fillId="0" borderId="0" xfId="0" applyNumberFormat="1" applyFont="1"/>
    <xf numFmtId="0" fontId="11" fillId="0" borderId="0" xfId="3" applyFont="1"/>
    <xf numFmtId="40" fontId="11" fillId="0" borderId="0" xfId="3" applyNumberFormat="1" applyFont="1"/>
    <xf numFmtId="0" fontId="2" fillId="0" borderId="0" xfId="3" applyFont="1"/>
    <xf numFmtId="0" fontId="12" fillId="0" borderId="0" xfId="0" applyFont="1"/>
    <xf numFmtId="0" fontId="13" fillId="0" borderId="0" xfId="3" applyFont="1"/>
    <xf numFmtId="40" fontId="13" fillId="0" borderId="0" xfId="3" applyNumberFormat="1" applyFont="1"/>
  </cellXfs>
  <cellStyles count="4">
    <cellStyle name="Millares" xfId="1" builtinId="3"/>
    <cellStyle name="Normal" xfId="0" builtinId="0"/>
    <cellStyle name="Normal 13" xfId="3" xr:uid="{68B12D6C-5D9A-40D9-9A63-3DFEED048C2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1/BALANCES/PATRIMONIO%20T&#201;CNICO/12.%20DICIEMBRE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72">
          <cell r="C272">
            <v>-8474679.5199999996</v>
          </cell>
        </row>
        <row r="274">
          <cell r="C274">
            <v>-12774822.1</v>
          </cell>
        </row>
        <row r="305">
          <cell r="C305">
            <v>-3795854.56</v>
          </cell>
        </row>
        <row r="434">
          <cell r="E434">
            <v>36377379.979999997</v>
          </cell>
        </row>
        <row r="438">
          <cell r="D438">
            <v>90636455.930000007</v>
          </cell>
        </row>
        <row r="443">
          <cell r="D443">
            <v>21241493.190000001</v>
          </cell>
        </row>
        <row r="446">
          <cell r="E446">
            <v>5873949.8700000001</v>
          </cell>
        </row>
        <row r="458">
          <cell r="E458">
            <v>154129278.97</v>
          </cell>
        </row>
        <row r="459">
          <cell r="E459">
            <v>8530067.5399999619</v>
          </cell>
        </row>
      </sheetData>
      <sheetData sheetId="1"/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9507.5419999999995</v>
          </cell>
        </row>
        <row r="17">
          <cell r="F17">
            <v>0</v>
          </cell>
        </row>
        <row r="18">
          <cell r="F18">
            <v>72106065.715000004</v>
          </cell>
        </row>
        <row r="19">
          <cell r="F19">
            <v>199983.24</v>
          </cell>
        </row>
        <row r="20">
          <cell r="F20">
            <v>11679418.609999999</v>
          </cell>
        </row>
        <row r="25">
          <cell r="F25">
            <v>-7402.3100000428967</v>
          </cell>
        </row>
        <row r="26">
          <cell r="F26">
            <v>801198023.13</v>
          </cell>
        </row>
        <row r="27">
          <cell r="F27">
            <v>17134678.629999999</v>
          </cell>
        </row>
        <row r="28">
          <cell r="F28">
            <v>466403.28</v>
          </cell>
        </row>
        <row r="29">
          <cell r="F29">
            <v>21284066.039999999</v>
          </cell>
        </row>
        <row r="30">
          <cell r="F30">
            <v>8858618.870000001</v>
          </cell>
        </row>
        <row r="31">
          <cell r="F31">
            <v>6977429.2200000044</v>
          </cell>
        </row>
        <row r="36">
          <cell r="E36">
            <v>1280177473.02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E0E7-A54A-49B9-945A-0190084E4434}">
  <sheetPr>
    <tabColor theme="5" tint="0.39997558519241921"/>
  </sheetPr>
  <dimension ref="B1:J64"/>
  <sheetViews>
    <sheetView tabSelected="1" topLeftCell="A19" zoomScale="85" zoomScaleNormal="85" workbookViewId="0">
      <selection activeCell="F48" sqref="F48"/>
    </sheetView>
  </sheetViews>
  <sheetFormatPr baseColWidth="10" defaultColWidth="41.85546875" defaultRowHeight="12" x14ac:dyDescent="0.2"/>
  <cols>
    <col min="1" max="1" width="2.42578125" style="1" customWidth="1"/>
    <col min="2" max="2" width="13.28515625" style="1" bestFit="1" customWidth="1"/>
    <col min="3" max="3" width="12.28515625" style="1" customWidth="1"/>
    <col min="4" max="4" width="48.42578125" style="1" customWidth="1"/>
    <col min="5" max="5" width="20" style="7" customWidth="1"/>
    <col min="6" max="6" width="20" style="3" customWidth="1"/>
    <col min="7" max="7" width="18" style="4" customWidth="1"/>
    <col min="8" max="8" width="15.28515625" style="5" bestFit="1" customWidth="1"/>
    <col min="9" max="16384" width="41.85546875" style="1"/>
  </cols>
  <sheetData>
    <row r="1" spans="2:10" ht="12.75" x14ac:dyDescent="0.2">
      <c r="C1" s="2" t="s">
        <v>0</v>
      </c>
      <c r="D1" s="2"/>
      <c r="E1" s="2"/>
    </row>
    <row r="2" spans="2:10" x14ac:dyDescent="0.2">
      <c r="C2" s="6"/>
    </row>
    <row r="3" spans="2:10" ht="12" customHeight="1" x14ac:dyDescent="0.2">
      <c r="C3" s="8" t="s">
        <v>1</v>
      </c>
      <c r="D3" s="8"/>
      <c r="E3" s="8"/>
      <c r="F3" s="9"/>
    </row>
    <row r="4" spans="2:10" x14ac:dyDescent="0.2">
      <c r="C4" s="1" t="s">
        <v>2</v>
      </c>
    </row>
    <row r="5" spans="2:10" x14ac:dyDescent="0.2">
      <c r="C5" s="1" t="s">
        <v>3</v>
      </c>
    </row>
    <row r="6" spans="2:10" x14ac:dyDescent="0.2">
      <c r="C6" s="1" t="s">
        <v>4</v>
      </c>
    </row>
    <row r="7" spans="2:10" x14ac:dyDescent="0.2">
      <c r="C7" s="1" t="s">
        <v>5</v>
      </c>
    </row>
    <row r="9" spans="2:10" x14ac:dyDescent="0.2">
      <c r="D9" s="10" t="s">
        <v>6</v>
      </c>
    </row>
    <row r="10" spans="2:10" x14ac:dyDescent="0.2">
      <c r="D10" s="10" t="s">
        <v>7</v>
      </c>
    </row>
    <row r="11" spans="2:10" x14ac:dyDescent="0.2">
      <c r="H11" s="3"/>
      <c r="I11" s="4"/>
      <c r="J11" s="11"/>
    </row>
    <row r="12" spans="2:10" s="10" customFormat="1" x14ac:dyDescent="0.2">
      <c r="B12" s="10" t="s">
        <v>8</v>
      </c>
      <c r="C12" s="12" t="s">
        <v>9</v>
      </c>
      <c r="D12" s="12" t="s">
        <v>10</v>
      </c>
      <c r="E12" s="13" t="s">
        <v>11</v>
      </c>
      <c r="F12" s="3"/>
      <c r="G12" s="4"/>
      <c r="H12" s="3"/>
      <c r="I12" s="4"/>
      <c r="J12" s="11"/>
    </row>
    <row r="13" spans="2:10" x14ac:dyDescent="0.2">
      <c r="B13" s="14">
        <v>1</v>
      </c>
      <c r="C13" s="15">
        <v>31</v>
      </c>
      <c r="D13" s="15" t="s">
        <v>12</v>
      </c>
      <c r="E13" s="16">
        <f>+[1]GENERAL!E434</f>
        <v>36377379.979999997</v>
      </c>
      <c r="H13" s="3"/>
      <c r="I13" s="4"/>
      <c r="J13" s="11"/>
    </row>
    <row r="14" spans="2:10" x14ac:dyDescent="0.2">
      <c r="B14" s="14">
        <v>1</v>
      </c>
      <c r="C14" s="15">
        <v>3301</v>
      </c>
      <c r="D14" s="15" t="s">
        <v>13</v>
      </c>
      <c r="E14" s="16">
        <f>+[1]GENERAL!D438</f>
        <v>90636455.930000007</v>
      </c>
      <c r="H14" s="3"/>
      <c r="I14" s="4"/>
      <c r="J14" s="11"/>
    </row>
    <row r="15" spans="2:10" x14ac:dyDescent="0.2">
      <c r="B15" s="14">
        <v>1</v>
      </c>
      <c r="C15" s="15">
        <v>3302</v>
      </c>
      <c r="D15" s="15" t="s">
        <v>14</v>
      </c>
      <c r="E15" s="16">
        <v>0</v>
      </c>
      <c r="H15" s="3"/>
      <c r="I15" s="4"/>
      <c r="J15" s="11"/>
    </row>
    <row r="16" spans="2:10" x14ac:dyDescent="0.2">
      <c r="B16" s="14">
        <v>1</v>
      </c>
      <c r="C16" s="15">
        <v>3303</v>
      </c>
      <c r="D16" s="15" t="s">
        <v>15</v>
      </c>
      <c r="E16" s="16">
        <f>+[1]GENERAL!D443</f>
        <v>21241493.190000001</v>
      </c>
      <c r="H16" s="3"/>
      <c r="I16" s="4"/>
      <c r="J16" s="11"/>
    </row>
    <row r="17" spans="2:10" x14ac:dyDescent="0.2">
      <c r="B17" s="14">
        <v>1</v>
      </c>
      <c r="C17" s="15">
        <v>34</v>
      </c>
      <c r="D17" s="15" t="s">
        <v>16</v>
      </c>
      <c r="E17" s="16">
        <v>0</v>
      </c>
      <c r="H17" s="3"/>
      <c r="I17" s="4"/>
      <c r="J17" s="11"/>
    </row>
    <row r="18" spans="2:10" x14ac:dyDescent="0.2">
      <c r="B18" s="14">
        <v>1</v>
      </c>
      <c r="C18" s="15">
        <v>35</v>
      </c>
      <c r="D18" s="15" t="s">
        <v>17</v>
      </c>
      <c r="E18" s="16">
        <f>+[1]GENERAL!E446</f>
        <v>5873949.8700000001</v>
      </c>
      <c r="H18" s="3"/>
      <c r="I18" s="4"/>
      <c r="J18" s="11"/>
    </row>
    <row r="19" spans="2:10" x14ac:dyDescent="0.2">
      <c r="B19" s="14">
        <v>1</v>
      </c>
      <c r="C19" s="15">
        <v>3601</v>
      </c>
      <c r="D19" s="15" t="s">
        <v>18</v>
      </c>
      <c r="E19" s="16">
        <v>0</v>
      </c>
      <c r="H19" s="3"/>
      <c r="I19" s="4"/>
      <c r="J19" s="11"/>
    </row>
    <row r="20" spans="2:10" ht="12.75" x14ac:dyDescent="0.2">
      <c r="B20" s="14">
        <v>1</v>
      </c>
      <c r="C20" s="15">
        <v>3602</v>
      </c>
      <c r="D20" s="15" t="s">
        <v>19</v>
      </c>
      <c r="E20" s="16">
        <v>0</v>
      </c>
      <c r="H20" s="3"/>
      <c r="I20" s="4"/>
      <c r="J20" s="11"/>
    </row>
    <row r="21" spans="2:10" x14ac:dyDescent="0.2">
      <c r="B21" s="14">
        <v>1</v>
      </c>
      <c r="C21" s="15">
        <v>3603</v>
      </c>
      <c r="D21" s="15" t="s">
        <v>20</v>
      </c>
      <c r="E21" s="16">
        <f>+[1]GENERAL!E459</f>
        <v>8530067.5399999619</v>
      </c>
      <c r="H21" s="3"/>
      <c r="I21" s="4"/>
      <c r="J21" s="11"/>
    </row>
    <row r="22" spans="2:10" x14ac:dyDescent="0.2">
      <c r="B22" s="14">
        <v>1</v>
      </c>
      <c r="C22" s="15">
        <v>3604</v>
      </c>
      <c r="D22" s="15" t="s">
        <v>21</v>
      </c>
      <c r="E22" s="16">
        <v>0</v>
      </c>
      <c r="H22" s="3"/>
      <c r="I22" s="4"/>
      <c r="J22" s="11"/>
    </row>
    <row r="23" spans="2:10" x14ac:dyDescent="0.2">
      <c r="B23" s="14">
        <v>0.5</v>
      </c>
      <c r="C23" s="17" t="s">
        <v>22</v>
      </c>
      <c r="D23" s="15" t="s">
        <v>23</v>
      </c>
      <c r="E23" s="16">
        <v>0</v>
      </c>
      <c r="H23" s="3"/>
      <c r="I23" s="4"/>
      <c r="J23" s="11"/>
    </row>
    <row r="24" spans="2:10" x14ac:dyDescent="0.2">
      <c r="C24" s="1" t="s">
        <v>24</v>
      </c>
      <c r="H24" s="3"/>
      <c r="I24" s="4"/>
      <c r="J24" s="11"/>
    </row>
    <row r="25" spans="2:10" x14ac:dyDescent="0.2">
      <c r="C25" s="1" t="s">
        <v>25</v>
      </c>
      <c r="H25" s="3"/>
      <c r="I25" s="4"/>
      <c r="J25" s="11"/>
    </row>
    <row r="26" spans="2:10" x14ac:dyDescent="0.2">
      <c r="H26" s="3"/>
      <c r="I26" s="4"/>
      <c r="J26" s="11"/>
    </row>
    <row r="27" spans="2:10" x14ac:dyDescent="0.2">
      <c r="C27" s="12" t="s">
        <v>26</v>
      </c>
      <c r="D27" s="12" t="s">
        <v>27</v>
      </c>
      <c r="E27" s="18">
        <f>SUM(E13:E23)</f>
        <v>162659346.50999996</v>
      </c>
      <c r="H27" s="3"/>
      <c r="I27" s="4"/>
      <c r="J27" s="11"/>
    </row>
    <row r="28" spans="2:10" x14ac:dyDescent="0.2">
      <c r="H28" s="3"/>
      <c r="I28" s="4"/>
      <c r="J28" s="11"/>
    </row>
    <row r="29" spans="2:10" x14ac:dyDescent="0.2">
      <c r="D29" s="10" t="s">
        <v>28</v>
      </c>
      <c r="H29" s="3"/>
      <c r="I29" s="4"/>
    </row>
    <row r="30" spans="2:10" x14ac:dyDescent="0.2">
      <c r="H30" s="3"/>
      <c r="I30" s="4"/>
    </row>
    <row r="31" spans="2:10" x14ac:dyDescent="0.2">
      <c r="C31" s="12" t="s">
        <v>9</v>
      </c>
      <c r="D31" s="12" t="s">
        <v>10</v>
      </c>
      <c r="E31" s="13" t="s">
        <v>11</v>
      </c>
      <c r="H31" s="3"/>
      <c r="I31" s="4"/>
    </row>
    <row r="32" spans="2:10" x14ac:dyDescent="0.2">
      <c r="B32" s="14">
        <v>0.5</v>
      </c>
      <c r="C32" s="15">
        <v>3305</v>
      </c>
      <c r="D32" s="15" t="s">
        <v>29</v>
      </c>
      <c r="E32" s="16">
        <v>0</v>
      </c>
      <c r="F32" s="19">
        <v>0.5</v>
      </c>
    </row>
    <row r="33" spans="2:8" x14ac:dyDescent="0.2">
      <c r="B33" s="14">
        <v>0.5</v>
      </c>
      <c r="C33" s="15">
        <v>3310</v>
      </c>
      <c r="D33" s="15" t="s">
        <v>30</v>
      </c>
      <c r="E33" s="16">
        <v>0</v>
      </c>
      <c r="F33" s="19">
        <v>0.5</v>
      </c>
      <c r="G33" s="20"/>
    </row>
    <row r="34" spans="2:8" ht="24" x14ac:dyDescent="0.2">
      <c r="B34" s="14">
        <v>1</v>
      </c>
      <c r="C34" s="15">
        <v>149980</v>
      </c>
      <c r="D34" s="15" t="s">
        <v>31</v>
      </c>
      <c r="E34" s="16">
        <f>-[1]GENERAL!C272</f>
        <v>8474679.5199999996</v>
      </c>
      <c r="F34" s="19"/>
      <c r="G34" s="20"/>
    </row>
    <row r="35" spans="2:8" x14ac:dyDescent="0.2">
      <c r="B35" s="14">
        <v>1</v>
      </c>
      <c r="C35" s="15">
        <v>149989</v>
      </c>
      <c r="D35" s="15" t="s">
        <v>32</v>
      </c>
      <c r="E35" s="16">
        <f>-[1]GENERAL!C274</f>
        <v>12774822.1</v>
      </c>
      <c r="F35" s="19"/>
      <c r="G35" s="20"/>
    </row>
    <row r="36" spans="2:8" x14ac:dyDescent="0.2">
      <c r="B36" s="14">
        <v>1</v>
      </c>
      <c r="C36" s="15">
        <v>169905</v>
      </c>
      <c r="D36" s="15" t="s">
        <v>33</v>
      </c>
      <c r="E36" s="16">
        <f>-[1]GENERAL!C305</f>
        <v>3795854.56</v>
      </c>
      <c r="F36" s="19"/>
      <c r="G36" s="20"/>
    </row>
    <row r="37" spans="2:8" x14ac:dyDescent="0.2">
      <c r="B37" s="14">
        <v>1</v>
      </c>
      <c r="C37" s="15" t="s">
        <v>34</v>
      </c>
      <c r="D37" s="15" t="s">
        <v>35</v>
      </c>
      <c r="E37" s="16">
        <v>0</v>
      </c>
      <c r="F37" s="19"/>
      <c r="G37" s="20"/>
    </row>
    <row r="38" spans="2:8" x14ac:dyDescent="0.2">
      <c r="C38" s="1" t="s">
        <v>36</v>
      </c>
    </row>
    <row r="40" spans="2:8" ht="12.75" x14ac:dyDescent="0.2">
      <c r="C40" s="12" t="s">
        <v>37</v>
      </c>
      <c r="D40" s="12" t="s">
        <v>38</v>
      </c>
      <c r="E40" s="18">
        <f>SUM(E32:E37)</f>
        <v>25045356.179999996</v>
      </c>
      <c r="F40" s="21"/>
      <c r="G40" s="22"/>
      <c r="H40" s="23"/>
    </row>
    <row r="41" spans="2:8" x14ac:dyDescent="0.2">
      <c r="C41" s="6"/>
      <c r="H41" s="24"/>
    </row>
    <row r="42" spans="2:8" x14ac:dyDescent="0.2">
      <c r="C42" s="12" t="s">
        <v>39</v>
      </c>
      <c r="D42" s="12" t="s">
        <v>40</v>
      </c>
      <c r="E42" s="18">
        <f>+E27+E40</f>
        <v>187704702.68999997</v>
      </c>
      <c r="F42" s="25">
        <f>+([1]GENERAL!E458+[1]GENERAL!E459)-[1]GENERAL!C272-[1]GENERAL!C274-[1]GENERAL!C305</f>
        <v>187704702.68999997</v>
      </c>
      <c r="G42" s="26">
        <f>+E42-F42</f>
        <v>0</v>
      </c>
      <c r="H42" s="24"/>
    </row>
    <row r="44" spans="2:8" x14ac:dyDescent="0.2">
      <c r="D44" s="10" t="s">
        <v>41</v>
      </c>
    </row>
    <row r="45" spans="2:8" ht="12.75" x14ac:dyDescent="0.2">
      <c r="D45" s="27" t="s">
        <v>42</v>
      </c>
      <c r="E45" s="28">
        <f>SUM('[1]Ponderación de Activos'!F4:F11)</f>
        <v>0</v>
      </c>
    </row>
    <row r="46" spans="2:8" ht="12.75" x14ac:dyDescent="0.2">
      <c r="D46" s="27" t="s">
        <v>43</v>
      </c>
      <c r="E46" s="28">
        <f>SUM('[1]Ponderación de Activos'!F15)</f>
        <v>9507.5419999999995</v>
      </c>
      <c r="F46" s="29"/>
    </row>
    <row r="47" spans="2:8" ht="12.75" x14ac:dyDescent="0.2">
      <c r="D47" s="27" t="s">
        <v>44</v>
      </c>
      <c r="E47" s="28">
        <f>SUM('[1]Ponderación de Activos'!F16:F20)</f>
        <v>83985467.564999998</v>
      </c>
      <c r="F47" s="29"/>
    </row>
    <row r="48" spans="2:8" ht="12.75" x14ac:dyDescent="0.2">
      <c r="D48" s="27" t="s">
        <v>45</v>
      </c>
      <c r="E48" s="28">
        <f>SUM('[1]Ponderación de Activos'!F24:F31)</f>
        <v>855911816.8599999</v>
      </c>
      <c r="F48" s="29"/>
      <c r="H48" s="23"/>
    </row>
    <row r="49" spans="3:8" ht="24" x14ac:dyDescent="0.2">
      <c r="D49" s="30" t="s">
        <v>46</v>
      </c>
      <c r="E49" s="18">
        <f>SUM(E45:E48)</f>
        <v>939906791.96699989</v>
      </c>
      <c r="F49" s="31">
        <f>E42/E49</f>
        <v>0.19970565623552838</v>
      </c>
    </row>
    <row r="51" spans="3:8" ht="12.75" x14ac:dyDescent="0.2">
      <c r="D51" s="32" t="s">
        <v>47</v>
      </c>
    </row>
    <row r="53" spans="3:8" ht="12.75" x14ac:dyDescent="0.2">
      <c r="C53" s="15" t="s">
        <v>48</v>
      </c>
      <c r="D53" s="33" t="s">
        <v>49</v>
      </c>
      <c r="E53" s="16">
        <f>E49*0.09</f>
        <v>84591611.277029991</v>
      </c>
      <c r="F53" s="21"/>
      <c r="G53" s="34"/>
    </row>
    <row r="54" spans="3:8" ht="12.75" customHeight="1" x14ac:dyDescent="0.2">
      <c r="C54" s="15" t="s">
        <v>50</v>
      </c>
      <c r="D54" s="15" t="s">
        <v>51</v>
      </c>
      <c r="E54" s="16">
        <f>E42-E53</f>
        <v>103113091.41296998</v>
      </c>
      <c r="F54" s="21"/>
    </row>
    <row r="55" spans="3:8" ht="12.75" x14ac:dyDescent="0.2">
      <c r="C55" s="15"/>
      <c r="D55" s="15" t="s">
        <v>52</v>
      </c>
      <c r="E55" s="16">
        <f>'[1]Ponderación de Activos'!E36*4%</f>
        <v>51207098.9208</v>
      </c>
      <c r="F55" s="21"/>
    </row>
    <row r="63" spans="3:8" ht="15" x14ac:dyDescent="0.25">
      <c r="D63" s="35" t="s">
        <v>53</v>
      </c>
      <c r="E63" s="36" t="s">
        <v>54</v>
      </c>
      <c r="G63" s="37"/>
      <c r="H63" s="38"/>
    </row>
    <row r="64" spans="3:8" ht="15" x14ac:dyDescent="0.25">
      <c r="D64" s="39" t="s">
        <v>55</v>
      </c>
      <c r="E64" s="40" t="s">
        <v>56</v>
      </c>
      <c r="G64" s="37"/>
      <c r="H64" s="38"/>
    </row>
  </sheetData>
  <mergeCells count="2">
    <mergeCell ref="C1:E1"/>
    <mergeCell ref="C3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2022-01-12T19:44:07Z</dcterms:created>
  <dcterms:modified xsi:type="dcterms:W3CDTF">2022-01-12T19:44:53Z</dcterms:modified>
</cp:coreProperties>
</file>