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S LOLITA\AÑO 2022\BALANCES\PUBLICACIÓN\DICIEMBRE\"/>
    </mc:Choice>
  </mc:AlternateContent>
  <xr:revisionPtr revIDLastSave="0" documentId="8_{D0509C1F-F1E1-4E15-8CA1-EB93D17750C0}" xr6:coauthVersionLast="47" xr6:coauthVersionMax="47" xr10:uidLastSave="{00000000-0000-0000-0000-000000000000}"/>
  <bookViews>
    <workbookView xWindow="-120" yWindow="-120" windowWidth="20730" windowHeight="11160" xr2:uid="{97B54C9D-A8A5-46CA-8830-907A66C40B01}"/>
  </bookViews>
  <sheets>
    <sheet name="Relación PT.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E55" i="1"/>
  <c r="E54" i="1"/>
  <c r="E53" i="1"/>
  <c r="E52" i="1"/>
  <c r="E56" i="1" s="1"/>
  <c r="E60" i="1" s="1"/>
  <c r="F49" i="1"/>
  <c r="E43" i="1"/>
  <c r="E42" i="1"/>
  <c r="E41" i="1"/>
  <c r="E40" i="1"/>
  <c r="E37" i="1"/>
  <c r="E35" i="1"/>
  <c r="E34" i="1"/>
  <c r="E33" i="1"/>
  <c r="E32" i="1"/>
  <c r="E47" i="1" s="1"/>
  <c r="E27" i="1"/>
  <c r="E16" i="1"/>
  <c r="E14" i="1"/>
  <c r="E13" i="1"/>
  <c r="E49" i="1" l="1"/>
  <c r="E61" i="1" l="1"/>
  <c r="F56" i="1"/>
  <c r="G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Dolores Guadalupe Guanuchi Patiño</author>
  </authors>
  <commentList>
    <comment ref="G52" authorId="0" shapeId="0" xr:uid="{A15F2B34-B1AD-4A29-9363-6D274AFB2125}">
      <text>
        <r>
          <rPr>
            <sz val="8"/>
            <color indexed="81"/>
            <rFont val="Tahoma"/>
            <family val="2"/>
          </rPr>
          <t>ESTE VALOR DEBE ESTAR EN 0 ASÍ HABRÁ CONFIRMACIÓN</t>
        </r>
      </text>
    </comment>
  </commentList>
</comments>
</file>

<file path=xl/sharedStrings.xml><?xml version="1.0" encoding="utf-8"?>
<sst xmlns="http://schemas.openxmlformats.org/spreadsheetml/2006/main" count="61" uniqueCount="58">
  <si>
    <t>SUPERINTENDENCIA  DE  ECONOMIA POPULAR Y SOLIDARIA</t>
  </si>
  <si>
    <t>RELACION ENTRE EL PATRIMONIO TECNICO TOTAL Y LOS ACTIVOS Y CONTINGENTES PONDERADOS POR RIESGO</t>
  </si>
  <si>
    <t>EN U.S. DOLARES</t>
  </si>
  <si>
    <t>ENTIDAD REPORTANTE: COOPERATIVA DE AHORRO Y CRÉDITO JARDIN AZUAYO</t>
  </si>
  <si>
    <t xml:space="preserve">CODIGO DE LA ENTIDAD:  3615 </t>
  </si>
  <si>
    <r>
      <rPr>
        <b/>
        <sz val="9"/>
        <rFont val="Arial"/>
        <family val="2"/>
      </rPr>
      <t>FECHA:</t>
    </r>
    <r>
      <rPr>
        <sz val="9"/>
        <rFont val="Arial"/>
        <family val="2"/>
      </rPr>
      <t xml:space="preserve"> AL 30 DE NOVIEMBRE  DE 2022</t>
    </r>
  </si>
  <si>
    <t>CONFORMACION DEL PATRIMONIO TECNICO TOTAL</t>
  </si>
  <si>
    <t>PATRIMONIO TECNICO PRIMARIO</t>
  </si>
  <si>
    <t>Ponderación</t>
  </si>
  <si>
    <t>CODIGO</t>
  </si>
  <si>
    <t>DESCRIPCION</t>
  </si>
  <si>
    <t>VALOR</t>
  </si>
  <si>
    <t xml:space="preserve">Capital social </t>
  </si>
  <si>
    <t>Reservas legales</t>
  </si>
  <si>
    <t>Reservas generales</t>
  </si>
  <si>
    <t>Reservas especiales</t>
  </si>
  <si>
    <t>Otros aportes patrimoniales</t>
  </si>
  <si>
    <t>Nota 1 Estas cuentas se considerarán para los meses de enero a noviembre por el 50% siempre que la</t>
  </si>
  <si>
    <t>d¡ferencia de las cuentas 5-4 sea mayor a cero; caso contrario, se pondera con el 1000/0."</t>
  </si>
  <si>
    <t>A</t>
  </si>
  <si>
    <t>TOTAL PATRIMONIO TECNICO PRIMARIO</t>
  </si>
  <si>
    <t>PATRIMONIO TECNICO SECUNDARIO</t>
  </si>
  <si>
    <t>Revalorizaciòn del patrimonio</t>
  </si>
  <si>
    <t>Por resultados no operativos</t>
  </si>
  <si>
    <t>Superávit por valuaciones</t>
  </si>
  <si>
    <t>Utilidades y/o excedentes acumulados</t>
  </si>
  <si>
    <t>(Pérdidas acumuladas)</t>
  </si>
  <si>
    <t>100% Utilidad o excedentes del ejercicio</t>
  </si>
  <si>
    <t>(Pérdida del ejercicio )</t>
  </si>
  <si>
    <t>5 – 4</t>
  </si>
  <si>
    <t>50% (Ingresos menos gastos) (nota 1)</t>
  </si>
  <si>
    <t>100% (Provisión genérica por tecnología crediticia)// (nota 1)</t>
  </si>
  <si>
    <t>100% (Provisión genérica voluntaria) (nota 1)</t>
  </si>
  <si>
    <t>(Provisión para intereses y comisiones por cobrar)resolución 628-2020-F</t>
  </si>
  <si>
    <t>Donaciones</t>
  </si>
  <si>
    <t>resta</t>
  </si>
  <si>
    <t>Deficiencia de Provisiones (nota 1)</t>
  </si>
  <si>
    <t>Nota 1. Estas cuentas se considerarán en valor absoluto, es decir, con s¡gno pos¡tivo."</t>
  </si>
  <si>
    <t>B</t>
  </si>
  <si>
    <t>TOTAL PATRIMONIO TECNICO SECUNDARIO</t>
  </si>
  <si>
    <t>C = A+B</t>
  </si>
  <si>
    <t>PATRIMONIO TECNICO CONSTITUIDO</t>
  </si>
  <si>
    <t>ACTIVOS Y CONTINGENTES PONDERADOS POR RIESGO</t>
  </si>
  <si>
    <t>Activos ponderados con 0.00</t>
  </si>
  <si>
    <t>Activos ponderados con 0.20</t>
  </si>
  <si>
    <t>Activos ponderados con 0.50</t>
  </si>
  <si>
    <t>Activos ponderados con 1.00</t>
  </si>
  <si>
    <t>F     TOTAL ACTIVOS Y CONTINGENTES     PONDERADOS POR RIESGO</t>
  </si>
  <si>
    <t>POSICION, REQUERIMIENTO Y RELACION DE PATRIMONIO TECNICO</t>
  </si>
  <si>
    <t>G = F x 9%</t>
  </si>
  <si>
    <t>PATRIMONIO TECNICO REQUERIDO</t>
  </si>
  <si>
    <t>H = E - G</t>
  </si>
  <si>
    <t>EXCEDENTE O DEFICIENCIA DE PATRIMONIO TECNICO REQUERIDO</t>
  </si>
  <si>
    <t>ACTIVOS TOTALES Y CONTINGENTES x 4%</t>
  </si>
  <si>
    <t>Juan Carlos Urgilés Martinez</t>
  </si>
  <si>
    <t>Dolores Guanuchi Patiño</t>
  </si>
  <si>
    <t>GERENTE GENERAL</t>
  </si>
  <si>
    <t>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</si>
</sst>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0_ ;[Red]\-#,##0.00\ "/>
    <numFmt numFmtId="165" formatCode="0.0000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theme="0"/>
      <name val="Arial"/>
      <family val="2"/>
    </font>
    <font>
      <b/>
      <sz val="9"/>
      <color rgb="FFFF0000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0"/>
      <name val="Times New Roman"/>
      <family val="1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164" fontId="5" fillId="0" borderId="0" xfId="0" applyNumberFormat="1" applyFont="1"/>
    <xf numFmtId="0" fontId="5" fillId="0" borderId="0" xfId="0" applyFont="1"/>
    <xf numFmtId="40" fontId="6" fillId="0" borderId="0" xfId="0" applyNumberFormat="1" applyFont="1"/>
    <xf numFmtId="0" fontId="7" fillId="0" borderId="0" xfId="0" applyFont="1"/>
    <xf numFmtId="164" fontId="3" fillId="0" borderId="0" xfId="0" applyNumberFormat="1" applyFont="1"/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164" fontId="5" fillId="2" borderId="0" xfId="0" applyNumberFormat="1" applyFont="1" applyFill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9" fontId="3" fillId="0" borderId="0" xfId="0" applyNumberFormat="1" applyFont="1"/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9" fontId="5" fillId="0" borderId="0" xfId="2" applyFont="1" applyBorder="1" applyAlignment="1">
      <alignment horizontal="center" vertical="top" wrapText="1"/>
    </xf>
    <xf numFmtId="164" fontId="9" fillId="0" borderId="0" xfId="0" applyNumberFormat="1" applyFont="1"/>
    <xf numFmtId="4" fontId="5" fillId="0" borderId="0" xfId="0" applyNumberFormat="1" applyFont="1"/>
    <xf numFmtId="164" fontId="5" fillId="0" borderId="0" xfId="0" applyNumberFormat="1" applyFont="1" applyAlignment="1">
      <alignment vertical="top" wrapText="1"/>
    </xf>
    <xf numFmtId="43" fontId="5" fillId="0" borderId="0" xfId="1" applyFont="1" applyFill="1" applyBorder="1"/>
    <xf numFmtId="0" fontId="10" fillId="0" borderId="0" xfId="0" applyFont="1"/>
    <xf numFmtId="40" fontId="5" fillId="0" borderId="0" xfId="0" applyNumberFormat="1" applyFont="1"/>
    <xf numFmtId="0" fontId="3" fillId="0" borderId="1" xfId="0" applyFont="1" applyBorder="1" applyAlignment="1">
      <alignment horizontal="left" vertical="top" wrapText="1" indent="1"/>
    </xf>
    <xf numFmtId="164" fontId="3" fillId="0" borderId="1" xfId="0" applyNumberFormat="1" applyFont="1" applyBorder="1" applyAlignment="1">
      <alignment horizontal="right" vertical="top" wrapText="1"/>
    </xf>
    <xf numFmtId="164" fontId="11" fillId="3" borderId="0" xfId="0" applyNumberFormat="1" applyFont="1" applyFill="1" applyAlignment="1">
      <alignment vertical="top" wrapText="1"/>
    </xf>
    <xf numFmtId="164" fontId="5" fillId="0" borderId="0" xfId="0" applyNumberFormat="1" applyFont="1" applyAlignment="1">
      <alignment horizontal="right" vertical="top" wrapText="1"/>
    </xf>
    <xf numFmtId="0" fontId="7" fillId="0" borderId="1" xfId="0" applyFont="1" applyBorder="1" applyAlignment="1">
      <alignment horizontal="left" vertical="top" wrapText="1" indent="2"/>
    </xf>
    <xf numFmtId="10" fontId="5" fillId="0" borderId="0" xfId="2" applyNumberFormat="1" applyFont="1" applyBorder="1" applyAlignment="1">
      <alignment vertical="top" wrapText="1"/>
    </xf>
    <xf numFmtId="164" fontId="7" fillId="0" borderId="0" xfId="0" applyNumberFormat="1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justify" vertical="top" wrapText="1"/>
    </xf>
    <xf numFmtId="165" fontId="5" fillId="0" borderId="0" xfId="0" applyNumberFormat="1" applyFont="1"/>
    <xf numFmtId="0" fontId="12" fillId="0" borderId="0" xfId="3" applyFont="1"/>
    <xf numFmtId="40" fontId="12" fillId="0" borderId="0" xfId="3" applyNumberFormat="1" applyFont="1"/>
    <xf numFmtId="0" fontId="13" fillId="0" borderId="0" xfId="3" applyFont="1"/>
    <xf numFmtId="40" fontId="13" fillId="0" borderId="0" xfId="3" applyNumberFormat="1" applyFont="1"/>
    <xf numFmtId="0" fontId="2" fillId="0" borderId="0" xfId="3" applyFont="1"/>
    <xf numFmtId="0" fontId="14" fillId="0" borderId="0" xfId="0" applyFont="1"/>
  </cellXfs>
  <cellStyles count="4">
    <cellStyle name="Millares" xfId="1" builtinId="3"/>
    <cellStyle name="Normal" xfId="0" builtinId="0"/>
    <cellStyle name="Normal 13" xfId="3" xr:uid="{70A977A4-9E19-4DD3-999C-095616BA5D27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190499</xdr:colOff>
      <xdr:row>8</xdr:row>
      <xdr:rowOff>78441</xdr:rowOff>
    </xdr:from>
    <xdr:to>
      <xdr:col>9</xdr:col>
      <xdr:colOff>1116666</xdr:colOff>
      <xdr:row>23</xdr:row>
      <xdr:rowOff>7284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FE854C-98A4-4B21-9368-4C5F09CA3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4" y="1307166"/>
          <a:ext cx="5936317" cy="2214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145676</xdr:colOff>
      <xdr:row>25</xdr:row>
      <xdr:rowOff>11205</xdr:rowOff>
    </xdr:from>
    <xdr:to>
      <xdr:col>9</xdr:col>
      <xdr:colOff>1243293</xdr:colOff>
      <xdr:row>47</xdr:row>
      <xdr:rowOff>60511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3E528A-2493-4EA1-9F6B-DEBA06874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9551" y="3830730"/>
          <a:ext cx="6107767" cy="3564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LOLITA/A&#209;O%202022/BALANCES/PATRIMONIO%20T&#201;CNICO/12.%20DICIEMBRE%20Patrimonio%20T&#233;cnico%20refor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Relación PT."/>
      <sheetName val="Patrimonio Técnico"/>
      <sheetName val="Ponderación de Activos"/>
    </sheetNames>
    <sheetDataSet>
      <sheetData sheetId="0">
        <row r="276">
          <cell r="C276">
            <v>-10182945.890000001</v>
          </cell>
        </row>
        <row r="278">
          <cell r="C278">
            <v>-12774822.1</v>
          </cell>
        </row>
        <row r="307">
          <cell r="C307">
            <v>-3795854.56</v>
          </cell>
        </row>
        <row r="441">
          <cell r="E441">
            <v>37593444.280000001</v>
          </cell>
        </row>
        <row r="445">
          <cell r="D445">
            <v>110153968.05</v>
          </cell>
        </row>
        <row r="448">
          <cell r="C448">
            <v>393215.84</v>
          </cell>
        </row>
        <row r="449">
          <cell r="D449">
            <v>21241493.190000001</v>
          </cell>
        </row>
        <row r="452">
          <cell r="E452">
            <v>5574697.8799999999</v>
          </cell>
        </row>
        <row r="458">
          <cell r="D458">
            <v>0</v>
          </cell>
        </row>
        <row r="464">
          <cell r="E464">
            <v>174563603.39999998</v>
          </cell>
        </row>
        <row r="465">
          <cell r="E465">
            <v>8865547.1800003052</v>
          </cell>
        </row>
      </sheetData>
      <sheetData sheetId="1"/>
      <sheetData sheetId="2"/>
      <sheetData sheetId="3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5">
          <cell r="F15">
            <v>8247.9440000000013</v>
          </cell>
        </row>
        <row r="17">
          <cell r="F17">
            <v>0</v>
          </cell>
        </row>
        <row r="18">
          <cell r="F18">
            <v>93388173.944999993</v>
          </cell>
        </row>
        <row r="19">
          <cell r="F19">
            <v>124996.785</v>
          </cell>
        </row>
        <row r="20">
          <cell r="F20">
            <v>25623907.675000001</v>
          </cell>
        </row>
        <row r="25">
          <cell r="F25">
            <v>-34487.689999974973</v>
          </cell>
        </row>
        <row r="26">
          <cell r="F26">
            <v>963522672.75</v>
          </cell>
        </row>
        <row r="27">
          <cell r="F27">
            <v>15995915.98</v>
          </cell>
        </row>
        <row r="28">
          <cell r="F28">
            <v>1309160.31</v>
          </cell>
        </row>
        <row r="29">
          <cell r="F29">
            <v>19946251.890000001</v>
          </cell>
        </row>
        <row r="30">
          <cell r="F30">
            <v>7282621.8599999994</v>
          </cell>
        </row>
        <row r="31">
          <cell r="F31">
            <v>9959205.7300000079</v>
          </cell>
        </row>
        <row r="36">
          <cell r="E36">
            <v>1468050727.01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C14C-E42A-40AF-BAB9-C0B18BD9D0AC}">
  <sheetPr>
    <tabColor rgb="FFFFFF00"/>
  </sheetPr>
  <dimension ref="B1:J74"/>
  <sheetViews>
    <sheetView tabSelected="1" topLeftCell="A31" zoomScale="85" zoomScaleNormal="85" workbookViewId="0">
      <selection activeCell="G56" sqref="G56"/>
    </sheetView>
  </sheetViews>
  <sheetFormatPr baseColWidth="10" defaultColWidth="41.85546875" defaultRowHeight="12" x14ac:dyDescent="0.2"/>
  <cols>
    <col min="1" max="1" width="2.42578125" style="1" customWidth="1"/>
    <col min="2" max="2" width="13.28515625" style="1" bestFit="1" customWidth="1"/>
    <col min="3" max="3" width="12.28515625" style="1" customWidth="1"/>
    <col min="4" max="4" width="48.42578125" style="1" customWidth="1"/>
    <col min="5" max="5" width="20" style="7" customWidth="1"/>
    <col min="6" max="6" width="25.7109375" style="3" customWidth="1"/>
    <col min="7" max="7" width="18" style="4" customWidth="1"/>
    <col min="8" max="8" width="15.28515625" style="5" bestFit="1" customWidth="1"/>
    <col min="9" max="16384" width="41.85546875" style="1"/>
  </cols>
  <sheetData>
    <row r="1" spans="2:10" ht="12.75" x14ac:dyDescent="0.2">
      <c r="C1" s="2" t="s">
        <v>0</v>
      </c>
      <c r="D1" s="2"/>
      <c r="E1" s="2"/>
    </row>
    <row r="2" spans="2:10" x14ac:dyDescent="0.2">
      <c r="C2" s="6"/>
    </row>
    <row r="3" spans="2:10" ht="12" customHeight="1" x14ac:dyDescent="0.2">
      <c r="C3" s="8" t="s">
        <v>1</v>
      </c>
      <c r="D3" s="8"/>
      <c r="E3" s="8"/>
      <c r="F3" s="9"/>
    </row>
    <row r="4" spans="2:10" x14ac:dyDescent="0.2">
      <c r="C4" s="1" t="s">
        <v>2</v>
      </c>
    </row>
    <row r="5" spans="2:10" x14ac:dyDescent="0.2">
      <c r="C5" s="1" t="s">
        <v>3</v>
      </c>
    </row>
    <row r="6" spans="2:10" x14ac:dyDescent="0.2">
      <c r="C6" s="1" t="s">
        <v>4</v>
      </c>
    </row>
    <row r="7" spans="2:10" x14ac:dyDescent="0.2">
      <c r="C7" s="1" t="s">
        <v>5</v>
      </c>
    </row>
    <row r="9" spans="2:10" x14ac:dyDescent="0.2">
      <c r="D9" s="10" t="s">
        <v>6</v>
      </c>
    </row>
    <row r="10" spans="2:10" x14ac:dyDescent="0.2">
      <c r="D10" s="10" t="s">
        <v>7</v>
      </c>
    </row>
    <row r="11" spans="2:10" x14ac:dyDescent="0.2">
      <c r="H11" s="3"/>
      <c r="I11" s="4"/>
      <c r="J11" s="11"/>
    </row>
    <row r="12" spans="2:10" s="10" customFormat="1" x14ac:dyDescent="0.2">
      <c r="B12" s="10" t="s">
        <v>8</v>
      </c>
      <c r="C12" s="12" t="s">
        <v>9</v>
      </c>
      <c r="D12" s="12" t="s">
        <v>10</v>
      </c>
      <c r="E12" s="13" t="s">
        <v>11</v>
      </c>
      <c r="F12" s="3"/>
      <c r="G12" s="4"/>
      <c r="H12" s="3"/>
      <c r="I12" s="4"/>
      <c r="J12" s="11"/>
    </row>
    <row r="13" spans="2:10" x14ac:dyDescent="0.2">
      <c r="B13" s="14">
        <v>1</v>
      </c>
      <c r="C13" s="15">
        <v>31</v>
      </c>
      <c r="D13" s="15" t="s">
        <v>12</v>
      </c>
      <c r="E13" s="16">
        <f>+[1]GENERAL!E441</f>
        <v>37593444.280000001</v>
      </c>
      <c r="H13" s="3"/>
      <c r="I13" s="4"/>
      <c r="J13" s="11"/>
    </row>
    <row r="14" spans="2:10" x14ac:dyDescent="0.2">
      <c r="B14" s="14">
        <v>1</v>
      </c>
      <c r="C14" s="15">
        <v>3301</v>
      </c>
      <c r="D14" s="15" t="s">
        <v>13</v>
      </c>
      <c r="E14" s="16">
        <f>+[1]GENERAL!D445-[1]GENERAL!C448</f>
        <v>109760752.20999999</v>
      </c>
      <c r="H14" s="3"/>
      <c r="I14" s="4"/>
      <c r="J14" s="11"/>
    </row>
    <row r="15" spans="2:10" x14ac:dyDescent="0.2">
      <c r="B15" s="14">
        <v>1</v>
      </c>
      <c r="C15" s="15">
        <v>3302</v>
      </c>
      <c r="D15" s="15" t="s">
        <v>14</v>
      </c>
      <c r="E15" s="16">
        <v>0</v>
      </c>
      <c r="H15" s="3"/>
      <c r="I15" s="4"/>
      <c r="J15" s="11"/>
    </row>
    <row r="16" spans="2:10" x14ac:dyDescent="0.2">
      <c r="B16" s="14">
        <v>1</v>
      </c>
      <c r="C16" s="15">
        <v>3303</v>
      </c>
      <c r="D16" s="15" t="s">
        <v>15</v>
      </c>
      <c r="E16" s="16">
        <f>+[1]GENERAL!D449</f>
        <v>21241493.190000001</v>
      </c>
      <c r="H16" s="3"/>
      <c r="I16" s="4"/>
      <c r="J16" s="11"/>
    </row>
    <row r="17" spans="2:10" x14ac:dyDescent="0.2">
      <c r="B17" s="14">
        <v>1</v>
      </c>
      <c r="C17" s="15">
        <v>34</v>
      </c>
      <c r="D17" s="15" t="s">
        <v>16</v>
      </c>
      <c r="E17" s="16">
        <v>0</v>
      </c>
      <c r="H17" s="3"/>
      <c r="I17" s="4"/>
      <c r="J17" s="11"/>
    </row>
    <row r="18" spans="2:10" x14ac:dyDescent="0.2">
      <c r="H18" s="3"/>
      <c r="I18" s="4"/>
      <c r="J18" s="11"/>
    </row>
    <row r="19" spans="2:10" x14ac:dyDescent="0.2">
      <c r="H19" s="3"/>
      <c r="I19" s="4"/>
      <c r="J19" s="11"/>
    </row>
    <row r="20" spans="2:10" x14ac:dyDescent="0.2">
      <c r="H20" s="3"/>
      <c r="I20" s="4"/>
      <c r="J20" s="11"/>
    </row>
    <row r="21" spans="2:10" x14ac:dyDescent="0.2">
      <c r="H21" s="3"/>
      <c r="I21" s="4"/>
      <c r="J21" s="11"/>
    </row>
    <row r="22" spans="2:10" x14ac:dyDescent="0.2">
      <c r="H22" s="3"/>
      <c r="I22" s="4"/>
      <c r="J22" s="11"/>
    </row>
    <row r="23" spans="2:10" x14ac:dyDescent="0.2">
      <c r="H23" s="3"/>
      <c r="I23" s="4"/>
      <c r="J23" s="11"/>
    </row>
    <row r="24" spans="2:10" x14ac:dyDescent="0.2">
      <c r="C24" s="1" t="s">
        <v>17</v>
      </c>
      <c r="H24" s="3"/>
      <c r="I24" s="4"/>
      <c r="J24" s="11"/>
    </row>
    <row r="25" spans="2:10" x14ac:dyDescent="0.2">
      <c r="C25" s="1" t="s">
        <v>18</v>
      </c>
      <c r="H25" s="3"/>
      <c r="I25" s="4"/>
      <c r="J25" s="11"/>
    </row>
    <row r="26" spans="2:10" x14ac:dyDescent="0.2">
      <c r="H26" s="3"/>
      <c r="I26" s="4"/>
      <c r="J26" s="11"/>
    </row>
    <row r="27" spans="2:10" x14ac:dyDescent="0.2">
      <c r="C27" s="12" t="s">
        <v>19</v>
      </c>
      <c r="D27" s="12" t="s">
        <v>20</v>
      </c>
      <c r="E27" s="17">
        <f>SUM(E13:E26)</f>
        <v>168595689.68000001</v>
      </c>
      <c r="H27" s="3"/>
      <c r="I27" s="4"/>
      <c r="J27" s="11"/>
    </row>
    <row r="28" spans="2:10" x14ac:dyDescent="0.2">
      <c r="H28" s="3"/>
      <c r="I28" s="4"/>
      <c r="J28" s="11"/>
    </row>
    <row r="29" spans="2:10" x14ac:dyDescent="0.2">
      <c r="D29" s="10" t="s">
        <v>21</v>
      </c>
      <c r="H29" s="3"/>
      <c r="I29" s="4"/>
    </row>
    <row r="30" spans="2:10" x14ac:dyDescent="0.2">
      <c r="H30" s="3"/>
      <c r="I30" s="4"/>
    </row>
    <row r="31" spans="2:10" x14ac:dyDescent="0.2">
      <c r="C31" s="12" t="s">
        <v>9</v>
      </c>
      <c r="D31" s="12" t="s">
        <v>10</v>
      </c>
      <c r="E31" s="13" t="s">
        <v>11</v>
      </c>
      <c r="H31" s="3"/>
      <c r="I31" s="4"/>
    </row>
    <row r="32" spans="2:10" x14ac:dyDescent="0.2">
      <c r="B32" s="14">
        <v>0.5</v>
      </c>
      <c r="C32" s="15">
        <v>3305</v>
      </c>
      <c r="D32" s="15" t="s">
        <v>22</v>
      </c>
      <c r="E32" s="16">
        <f>+[1]GENERAL!G450</f>
        <v>0</v>
      </c>
      <c r="H32" s="3"/>
      <c r="I32" s="4"/>
    </row>
    <row r="33" spans="2:9" x14ac:dyDescent="0.2">
      <c r="B33" s="14">
        <v>0.5</v>
      </c>
      <c r="C33" s="15">
        <v>3310</v>
      </c>
      <c r="D33" s="15" t="s">
        <v>23</v>
      </c>
      <c r="E33" s="16">
        <f>+[1]GENERAL!G452</f>
        <v>0</v>
      </c>
      <c r="H33" s="3"/>
      <c r="I33" s="4"/>
    </row>
    <row r="34" spans="2:9" x14ac:dyDescent="0.2">
      <c r="B34" s="14">
        <v>0.45</v>
      </c>
      <c r="C34" s="15">
        <v>35</v>
      </c>
      <c r="D34" s="15" t="s">
        <v>24</v>
      </c>
      <c r="E34" s="16">
        <f>+[1]GENERAL!E452*0.45</f>
        <v>2508614.0460000001</v>
      </c>
      <c r="H34" s="3"/>
      <c r="I34" s="4"/>
    </row>
    <row r="35" spans="2:9" x14ac:dyDescent="0.2">
      <c r="B35" s="14">
        <v>1</v>
      </c>
      <c r="C35" s="15">
        <v>3601</v>
      </c>
      <c r="D35" s="15" t="s">
        <v>25</v>
      </c>
      <c r="E35" s="16">
        <f>+[1]GENERAL!D458</f>
        <v>0</v>
      </c>
      <c r="H35" s="3"/>
      <c r="I35" s="4"/>
    </row>
    <row r="36" spans="2:9" x14ac:dyDescent="0.2">
      <c r="B36" s="14">
        <v>1</v>
      </c>
      <c r="C36" s="15">
        <v>3602</v>
      </c>
      <c r="D36" s="15" t="s">
        <v>26</v>
      </c>
      <c r="E36" s="16">
        <v>0</v>
      </c>
      <c r="H36" s="3"/>
      <c r="I36" s="4"/>
    </row>
    <row r="37" spans="2:9" x14ac:dyDescent="0.2">
      <c r="B37" s="14">
        <v>1</v>
      </c>
      <c r="C37" s="15">
        <v>3603</v>
      </c>
      <c r="D37" s="15" t="s">
        <v>27</v>
      </c>
      <c r="E37" s="16">
        <f>+[1]GENERAL!E465</f>
        <v>8865547.1800003052</v>
      </c>
      <c r="H37" s="3"/>
      <c r="I37" s="4"/>
    </row>
    <row r="38" spans="2:9" x14ac:dyDescent="0.2">
      <c r="B38" s="14">
        <v>1</v>
      </c>
      <c r="C38" s="15">
        <v>3604</v>
      </c>
      <c r="D38" s="15" t="s">
        <v>28</v>
      </c>
      <c r="E38" s="16">
        <v>0</v>
      </c>
      <c r="H38" s="3"/>
      <c r="I38" s="4"/>
    </row>
    <row r="39" spans="2:9" x14ac:dyDescent="0.2">
      <c r="B39" s="14">
        <v>0.5</v>
      </c>
      <c r="C39" s="18" t="s">
        <v>29</v>
      </c>
      <c r="D39" s="15" t="s">
        <v>30</v>
      </c>
      <c r="E39" s="16">
        <v>0</v>
      </c>
      <c r="H39" s="3"/>
      <c r="I39" s="4"/>
    </row>
    <row r="40" spans="2:9" ht="24" x14ac:dyDescent="0.2">
      <c r="B40" s="14">
        <v>1</v>
      </c>
      <c r="C40" s="15">
        <v>149980</v>
      </c>
      <c r="D40" s="15" t="s">
        <v>31</v>
      </c>
      <c r="E40" s="16">
        <f>-[1]GENERAL!C276</f>
        <v>10182945.890000001</v>
      </c>
      <c r="F40" s="19"/>
      <c r="H40" s="3"/>
      <c r="I40" s="4"/>
    </row>
    <row r="41" spans="2:9" x14ac:dyDescent="0.2">
      <c r="B41" s="14">
        <v>1</v>
      </c>
      <c r="C41" s="15">
        <v>149989</v>
      </c>
      <c r="D41" s="15" t="s">
        <v>32</v>
      </c>
      <c r="E41" s="16">
        <f>-[1]GENERAL!C278</f>
        <v>12774822.1</v>
      </c>
      <c r="F41" s="19"/>
    </row>
    <row r="42" spans="2:9" ht="12.75" x14ac:dyDescent="0.2">
      <c r="B42" s="14">
        <v>1</v>
      </c>
      <c r="C42" s="15">
        <v>169905</v>
      </c>
      <c r="D42" s="20" t="s">
        <v>33</v>
      </c>
      <c r="E42" s="16">
        <f>-[1]GENERAL!C307</f>
        <v>3795854.56</v>
      </c>
      <c r="F42" s="19"/>
    </row>
    <row r="43" spans="2:9" x14ac:dyDescent="0.2">
      <c r="B43" s="14">
        <v>1</v>
      </c>
      <c r="C43" s="15">
        <v>330115</v>
      </c>
      <c r="D43" s="15" t="s">
        <v>34</v>
      </c>
      <c r="E43" s="16">
        <f>+[1]GENERAL!C448</f>
        <v>393215.84</v>
      </c>
      <c r="F43" s="19"/>
      <c r="G43" s="21"/>
    </row>
    <row r="44" spans="2:9" x14ac:dyDescent="0.2">
      <c r="B44" s="14">
        <v>1</v>
      </c>
      <c r="C44" s="15" t="s">
        <v>35</v>
      </c>
      <c r="D44" s="15" t="s">
        <v>36</v>
      </c>
      <c r="E44" s="16">
        <v>0</v>
      </c>
      <c r="F44" s="19"/>
      <c r="G44" s="21"/>
    </row>
    <row r="45" spans="2:9" x14ac:dyDescent="0.2">
      <c r="C45" s="1" t="s">
        <v>37</v>
      </c>
      <c r="G45" s="21"/>
    </row>
    <row r="46" spans="2:9" x14ac:dyDescent="0.2">
      <c r="G46" s="21"/>
    </row>
    <row r="47" spans="2:9" x14ac:dyDescent="0.2">
      <c r="C47" s="12" t="s">
        <v>38</v>
      </c>
      <c r="D47" s="12" t="s">
        <v>39</v>
      </c>
      <c r="E47" s="17">
        <f>SUM(E32:E44)</f>
        <v>38520999.61600031</v>
      </c>
      <c r="F47" s="22"/>
      <c r="G47" s="21"/>
    </row>
    <row r="48" spans="2:9" x14ac:dyDescent="0.2">
      <c r="C48" s="6"/>
    </row>
    <row r="49" spans="3:8" x14ac:dyDescent="0.2">
      <c r="C49" s="12" t="s">
        <v>40</v>
      </c>
      <c r="D49" s="12" t="s">
        <v>41</v>
      </c>
      <c r="E49" s="17">
        <f>+E27+E47</f>
        <v>207116689.2960003</v>
      </c>
      <c r="F49" s="16">
        <f>+[1]GENERAL!E464+[1]GENERAL!E465-[1]GENERAL!C276-[1]GENERAL!C278-[1]GENERAL!C307-([1]GENERAL!E452*55%)</f>
        <v>207116689.29600027</v>
      </c>
    </row>
    <row r="50" spans="3:8" ht="12.75" x14ac:dyDescent="0.2">
      <c r="G50" s="23"/>
      <c r="H50" s="24"/>
    </row>
    <row r="51" spans="3:8" x14ac:dyDescent="0.2">
      <c r="D51" s="10" t="s">
        <v>42</v>
      </c>
      <c r="H51" s="25"/>
    </row>
    <row r="52" spans="3:8" x14ac:dyDescent="0.2">
      <c r="D52" s="26" t="s">
        <v>43</v>
      </c>
      <c r="E52" s="27">
        <f>SUM('[1]Ponderación de Activos'!F4:F11)</f>
        <v>0</v>
      </c>
      <c r="G52" s="28">
        <f>+E49-F49</f>
        <v>0</v>
      </c>
      <c r="H52" s="25"/>
    </row>
    <row r="53" spans="3:8" x14ac:dyDescent="0.2">
      <c r="D53" s="26" t="s">
        <v>44</v>
      </c>
      <c r="E53" s="27">
        <f>SUM('[1]Ponderación de Activos'!F15)</f>
        <v>8247.9440000000013</v>
      </c>
      <c r="F53" s="29"/>
    </row>
    <row r="54" spans="3:8" x14ac:dyDescent="0.2">
      <c r="D54" s="26" t="s">
        <v>45</v>
      </c>
      <c r="E54" s="27">
        <f>SUM('[1]Ponderación de Activos'!F16:F20)</f>
        <v>119137078.40499999</v>
      </c>
      <c r="F54" s="29"/>
      <c r="G54" s="6"/>
    </row>
    <row r="55" spans="3:8" x14ac:dyDescent="0.2">
      <c r="D55" s="26" t="s">
        <v>46</v>
      </c>
      <c r="E55" s="27">
        <f>SUM('[1]Ponderación de Activos'!F24:F31)</f>
        <v>1017981340.83</v>
      </c>
      <c r="F55" s="29"/>
      <c r="G55" s="6"/>
    </row>
    <row r="56" spans="3:8" ht="24" x14ac:dyDescent="0.2">
      <c r="D56" s="30" t="s">
        <v>47</v>
      </c>
      <c r="E56" s="17">
        <f>SUM(E52:E55)</f>
        <v>1137126667.1790001</v>
      </c>
      <c r="F56" s="31">
        <f>E49/E56</f>
        <v>0.1821403853009782</v>
      </c>
      <c r="G56" s="32"/>
    </row>
    <row r="58" spans="3:8" ht="12.75" x14ac:dyDescent="0.2">
      <c r="D58" s="33" t="s">
        <v>48</v>
      </c>
      <c r="H58" s="24"/>
    </row>
    <row r="60" spans="3:8" x14ac:dyDescent="0.2">
      <c r="C60" s="15" t="s">
        <v>49</v>
      </c>
      <c r="D60" s="34" t="s">
        <v>50</v>
      </c>
      <c r="E60" s="16">
        <f>E56*0.09</f>
        <v>102341400.04611</v>
      </c>
      <c r="F60" s="22"/>
    </row>
    <row r="61" spans="3:8" ht="24" x14ac:dyDescent="0.2">
      <c r="C61" s="15" t="s">
        <v>51</v>
      </c>
      <c r="D61" s="15" t="s">
        <v>52</v>
      </c>
      <c r="E61" s="16">
        <f>E49-E60</f>
        <v>104775289.2498903</v>
      </c>
      <c r="F61" s="22"/>
    </row>
    <row r="62" spans="3:8" x14ac:dyDescent="0.2">
      <c r="C62" s="15"/>
      <c r="D62" s="15" t="s">
        <v>53</v>
      </c>
      <c r="E62" s="16">
        <f>'[1]Ponderación de Activos'!E36*4%</f>
        <v>58722029.080399998</v>
      </c>
      <c r="F62" s="22"/>
    </row>
    <row r="63" spans="3:8" x14ac:dyDescent="0.2">
      <c r="G63" s="35"/>
    </row>
    <row r="64" spans="3:8" ht="12.75" customHeight="1" x14ac:dyDescent="0.2"/>
    <row r="70" spans="4:8" x14ac:dyDescent="0.2">
      <c r="D70" s="36" t="s">
        <v>54</v>
      </c>
      <c r="E70" s="37" t="s">
        <v>55</v>
      </c>
    </row>
    <row r="71" spans="4:8" x14ac:dyDescent="0.2">
      <c r="D71" s="38" t="s">
        <v>56</v>
      </c>
      <c r="E71" s="39" t="s">
        <v>57</v>
      </c>
    </row>
    <row r="73" spans="4:8" ht="15" x14ac:dyDescent="0.25">
      <c r="G73" s="40"/>
      <c r="H73" s="41"/>
    </row>
    <row r="74" spans="4:8" ht="15" x14ac:dyDescent="0.25">
      <c r="G74" s="40"/>
      <c r="H74" s="41"/>
    </row>
  </sheetData>
  <mergeCells count="2">
    <mergeCell ref="C1:E1"/>
    <mergeCell ref="C3:E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2023-01-23T14:59:52Z</dcterms:created>
  <dcterms:modified xsi:type="dcterms:W3CDTF">2023-01-23T15:00:11Z</dcterms:modified>
</cp:coreProperties>
</file>