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.guanuchi 15_03_2019\DISCO LOCAL (D)\CONTABILIDAD\CONTABILIDAD\Disco D\RESLOLITA\AÑO 2019\NO COMPARTIDA 2019\BALANCES\PUBLICACIÓN\JUNIO\"/>
    </mc:Choice>
  </mc:AlternateContent>
  <xr:revisionPtr revIDLastSave="0" documentId="8_{7CFD2EC0-2318-4970-B38E-2EAD6847711F}" xr6:coauthVersionLast="36" xr6:coauthVersionMax="36" xr10:uidLastSave="{00000000-0000-0000-0000-000000000000}"/>
  <bookViews>
    <workbookView xWindow="0" yWindow="0" windowWidth="20490" windowHeight="7545" xr2:uid="{6BB22E03-49FE-482C-930E-C679496FA189}"/>
  </bookViews>
  <sheets>
    <sheet name="Relación PT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9" i="1" l="1"/>
  <c r="C42" i="1"/>
  <c r="C41" i="1"/>
  <c r="C40" i="1"/>
  <c r="C39" i="1"/>
  <c r="C43" i="1" s="1"/>
  <c r="C47" i="1" s="1"/>
  <c r="D36" i="1"/>
  <c r="C34" i="1"/>
  <c r="C31" i="1"/>
  <c r="C23" i="1"/>
  <c r="C19" i="1"/>
  <c r="C18" i="1"/>
  <c r="C16" i="1"/>
  <c r="C14" i="1"/>
  <c r="C13" i="1"/>
  <c r="C25" i="1" s="1"/>
  <c r="C36" i="1" s="1"/>
  <c r="C48" i="1" l="1"/>
  <c r="E36" i="1"/>
  <c r="D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Dolores Guadalupe Guanuchi Patiño</author>
  </authors>
  <commentList>
    <comment ref="E36" authorId="0" shapeId="0" xr:uid="{455BC6F1-0173-4149-9143-38CC38AC164E}">
      <text>
        <r>
          <rPr>
            <sz val="8"/>
            <color indexed="81"/>
            <rFont val="Tahoma"/>
            <family val="2"/>
          </rPr>
          <t>ESTE VALOR DEBE ESTAR EN 0 ASÍ HABRÁ CONFIRMACIÓN</t>
        </r>
      </text>
    </comment>
  </commentList>
</comments>
</file>

<file path=xl/sharedStrings.xml><?xml version="1.0" encoding="utf-8"?>
<sst xmlns="http://schemas.openxmlformats.org/spreadsheetml/2006/main" count="51" uniqueCount="48">
  <si>
    <t>SUPERINTENDENCIA  DE  ECONOMIA POPULAR Y SOLIDARIA</t>
  </si>
  <si>
    <t>RELACION ENTRE EL PATRIMONIO TECNICO TOTAL Y LOS ACTIVOS Y CONTINGENTES PONDERADOS POR RIESGO</t>
  </si>
  <si>
    <t>EN U.S. DOLARES</t>
  </si>
  <si>
    <t>ENTIDAD REPORTANTE: COOPERATIVA DE AHORRO Y CRÉDITO JARDIN AZUAYO</t>
  </si>
  <si>
    <t xml:space="preserve">CODIGO DE LA ENTIDAD:  3615 </t>
  </si>
  <si>
    <r>
      <rPr>
        <b/>
        <sz val="9"/>
        <rFont val="Arial"/>
        <family val="2"/>
      </rPr>
      <t>FECHA:</t>
    </r>
    <r>
      <rPr>
        <sz val="9"/>
        <rFont val="Arial"/>
        <family val="2"/>
      </rPr>
      <t xml:space="preserve"> AL 30 DE JUNIO  DE 2019</t>
    </r>
  </si>
  <si>
    <t>CONFORMACION DEL PATRIMONIO TECNICO TOTAL</t>
  </si>
  <si>
    <t>PATRIMONIO TECNICO PRIMARIO</t>
  </si>
  <si>
    <t>CODIGO</t>
  </si>
  <si>
    <t>DESCRIPCION</t>
  </si>
  <si>
    <t>VALOR</t>
  </si>
  <si>
    <t xml:space="preserve">Capital social </t>
  </si>
  <si>
    <t>Reservas legales</t>
  </si>
  <si>
    <t>Reservas generales</t>
  </si>
  <si>
    <t>Reservas especiales</t>
  </si>
  <si>
    <t>Otros aportes patrimoniales</t>
  </si>
  <si>
    <t>Superávit por valuaciones</t>
  </si>
  <si>
    <t>Utilidades y/o excedentes acumulados</t>
  </si>
  <si>
    <t>(Pérdidas acumuladas)</t>
  </si>
  <si>
    <t>50% Utilidad o excedentes del ejercicio</t>
  </si>
  <si>
    <t>(Pérdida del ejercicio )</t>
  </si>
  <si>
    <t>5 – 4</t>
  </si>
  <si>
    <t>50% (Ingresos menos gastos)</t>
  </si>
  <si>
    <t>A</t>
  </si>
  <si>
    <t>TOTAL PATRIMONIO TECNICO PRIMARIO</t>
  </si>
  <si>
    <t>PATRIMONIO TECNICO SECUNDARIO</t>
  </si>
  <si>
    <t>50% Reserva - Revalorización del patrimonio</t>
  </si>
  <si>
    <t>50% Reserva - Por resultados no operativos</t>
  </si>
  <si>
    <t>B</t>
  </si>
  <si>
    <t>TOTAL PATRIMONIO TECNICO SECUNDARIO</t>
  </si>
  <si>
    <t>C = A+B</t>
  </si>
  <si>
    <t>PATRIMONIO TECNICO CONSTITUIDO</t>
  </si>
  <si>
    <t>ACTIVOS Y CONTINGENTES PONDERADOS POR RIESGO</t>
  </si>
  <si>
    <t>Activos ponderados con 0.00</t>
  </si>
  <si>
    <t>Activos ponderados con 0.20</t>
  </si>
  <si>
    <t>Activos ponderados con 0.50</t>
  </si>
  <si>
    <t>Activos ponderados con 1.00</t>
  </si>
  <si>
    <t>F     TOTAL ACTIVOS Y CONTINGENTES     PONDERADOS POR RIESGO</t>
  </si>
  <si>
    <t>POSICION, REQUERIMIENTO Y RELACION DE PATRIMONIO TECNICO</t>
  </si>
  <si>
    <t>G = F x 9%</t>
  </si>
  <si>
    <t>PATRIMONIO TECNICO REQUERIDO</t>
  </si>
  <si>
    <t>H = E - G</t>
  </si>
  <si>
    <t>EXCEDENTE O DEFICIENCIA DE PATRIMONIO TECNICO REQUERIDO</t>
  </si>
  <si>
    <t>ACTIVOS TOTALES Y CONTINGENTES x 4%</t>
  </si>
  <si>
    <t>Juan Carlos Urgilés Martinez</t>
  </si>
  <si>
    <t>Dolores Guanuchi Patiño</t>
  </si>
  <si>
    <t>GERENTE GENERAL</t>
  </si>
  <si>
    <t>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</si>
</sst>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_ ;[Red]\-#,##0.00\ "/>
    <numFmt numFmtId="165" formatCode="0.00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1"/>
      <name val="Times New Roman"/>
      <family val="1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0" applyFont="1" applyFill="1"/>
    <xf numFmtId="40" fontId="5" fillId="0" borderId="0" xfId="0" applyNumberFormat="1" applyFont="1" applyFill="1"/>
    <xf numFmtId="0" fontId="6" fillId="0" borderId="0" xfId="0" applyFont="1"/>
    <xf numFmtId="0" fontId="7" fillId="0" borderId="0" xfId="0" applyFont="1" applyAlignment="1"/>
    <xf numFmtId="164" fontId="6" fillId="0" borderId="0" xfId="0" applyNumberFormat="1" applyFont="1"/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164" fontId="4" fillId="2" borderId="0" xfId="0" applyNumberFormat="1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164" fontId="7" fillId="0" borderId="1" xfId="0" applyNumberFormat="1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9" fontId="4" fillId="0" borderId="0" xfId="2" applyFont="1" applyBorder="1" applyAlignment="1">
      <alignment horizontal="center" vertical="top" wrapText="1"/>
    </xf>
    <xf numFmtId="4" fontId="4" fillId="0" borderId="0" xfId="0" applyNumberFormat="1" applyFont="1" applyFill="1" applyBorder="1"/>
    <xf numFmtId="40" fontId="5" fillId="0" borderId="0" xfId="0" applyNumberFormat="1" applyFont="1" applyFill="1" applyBorder="1"/>
    <xf numFmtId="0" fontId="4" fillId="0" borderId="0" xfId="0" applyFont="1" applyFill="1" applyBorder="1"/>
    <xf numFmtId="164" fontId="4" fillId="0" borderId="0" xfId="0" applyNumberFormat="1" applyFont="1" applyBorder="1" applyAlignment="1">
      <alignment vertical="top" wrapText="1"/>
    </xf>
    <xf numFmtId="43" fontId="4" fillId="0" borderId="0" xfId="1" applyFont="1" applyFill="1" applyBorder="1"/>
    <xf numFmtId="0" fontId="9" fillId="0" borderId="0" xfId="0" applyFont="1" applyFill="1" applyBorder="1"/>
    <xf numFmtId="40" fontId="4" fillId="0" borderId="0" xfId="0" applyNumberFormat="1" applyFont="1" applyFill="1" applyBorder="1"/>
    <xf numFmtId="0" fontId="6" fillId="0" borderId="1" xfId="0" applyFont="1" applyBorder="1" applyAlignment="1">
      <alignment horizontal="left" vertical="top" wrapText="1" indent="1"/>
    </xf>
    <xf numFmtId="164" fontId="6" fillId="0" borderId="1" xfId="0" applyNumberFormat="1" applyFont="1" applyBorder="1" applyAlignment="1">
      <alignment horizontal="right" vertical="top" wrapText="1"/>
    </xf>
    <xf numFmtId="164" fontId="4" fillId="0" borderId="0" xfId="0" applyNumberFormat="1" applyFont="1" applyBorder="1" applyAlignment="1">
      <alignment horizontal="right" vertical="top" wrapText="1"/>
    </xf>
    <xf numFmtId="0" fontId="9" fillId="0" borderId="0" xfId="0" applyFont="1"/>
    <xf numFmtId="0" fontId="7" fillId="0" borderId="1" xfId="0" applyFont="1" applyBorder="1" applyAlignment="1">
      <alignment horizontal="left" vertical="top" wrapText="1" indent="2"/>
    </xf>
    <xf numFmtId="10" fontId="4" fillId="0" borderId="0" xfId="2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justify" vertical="top" wrapText="1"/>
    </xf>
    <xf numFmtId="165" fontId="4" fillId="0" borderId="0" xfId="0" applyNumberFormat="1" applyFont="1" applyFill="1"/>
    <xf numFmtId="0" fontId="10" fillId="0" borderId="0" xfId="3" applyFont="1"/>
    <xf numFmtId="40" fontId="10" fillId="0" borderId="0" xfId="3" applyNumberFormat="1" applyFont="1"/>
    <xf numFmtId="0" fontId="2" fillId="0" borderId="0" xfId="3" applyFont="1"/>
    <xf numFmtId="0" fontId="11" fillId="0" borderId="0" xfId="0" applyFont="1" applyFill="1"/>
    <xf numFmtId="0" fontId="12" fillId="0" borderId="0" xfId="3" applyFont="1"/>
    <xf numFmtId="40" fontId="12" fillId="0" borderId="0" xfId="3" applyNumberFormat="1" applyFont="1"/>
  </cellXfs>
  <cellStyles count="4">
    <cellStyle name="Millares" xfId="1" builtinId="3"/>
    <cellStyle name="Normal" xfId="0" builtinId="0"/>
    <cellStyle name="Normal 13" xfId="3" xr:uid="{B016FD38-9E2C-42C6-ABDA-E72CEDA32C4B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.guanuchi%2015_03_2019/DISCO%20LOCAL%20(D)/CONTABILIDAD/CONTABILIDAD/Disco%20D/RESLOLITA/A&#209;O%202019/NO%20COMPARTIDA%202019/BALANCES/PATRIMONIO%20T&#201;CNICO/6.%20Patrimonio%20T&#233;cnico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lación PT."/>
      <sheetName val="Patrimonio Técnico"/>
      <sheetName val="Ponderación de Activos"/>
    </sheetNames>
    <sheetDataSet>
      <sheetData sheetId="0">
        <row r="277">
          <cell r="F277">
            <v>31535462.16</v>
          </cell>
        </row>
        <row r="281">
          <cell r="E281">
            <v>68293173.349999994</v>
          </cell>
        </row>
        <row r="285">
          <cell r="E285">
            <v>22187646.460000001</v>
          </cell>
        </row>
        <row r="288">
          <cell r="E288">
            <v>95485.28</v>
          </cell>
        </row>
        <row r="290">
          <cell r="F290">
            <v>3038001.64</v>
          </cell>
        </row>
        <row r="302">
          <cell r="F302">
            <v>125149768.89</v>
          </cell>
        </row>
        <row r="303">
          <cell r="F303">
            <v>5426411.4700000286</v>
          </cell>
        </row>
      </sheetData>
      <sheetData sheetId="1"/>
      <sheetData sheetId="2"/>
      <sheetData sheetId="3"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4">
          <cell r="E14">
            <v>13246.710000000001</v>
          </cell>
        </row>
        <row r="16">
          <cell r="E16">
            <v>0</v>
          </cell>
        </row>
        <row r="17">
          <cell r="E17">
            <v>36822765.899999999</v>
          </cell>
        </row>
        <row r="18">
          <cell r="E18">
            <v>0</v>
          </cell>
        </row>
        <row r="19">
          <cell r="E19">
            <v>11962430.265000001</v>
          </cell>
        </row>
        <row r="24">
          <cell r="E24">
            <v>-146341.45999999344</v>
          </cell>
        </row>
        <row r="25">
          <cell r="E25">
            <v>675126788.31000006</v>
          </cell>
        </row>
        <row r="26">
          <cell r="E26">
            <v>8225604.6799999997</v>
          </cell>
        </row>
        <row r="27">
          <cell r="E27">
            <v>458823.02</v>
          </cell>
        </row>
        <row r="28">
          <cell r="E28">
            <v>16126032.720000001</v>
          </cell>
        </row>
        <row r="29">
          <cell r="E29">
            <v>13057722.77</v>
          </cell>
        </row>
        <row r="30">
          <cell r="E30">
            <v>2894600.9899999988</v>
          </cell>
        </row>
        <row r="33">
          <cell r="D33">
            <v>905878332.13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70D74-781B-48A7-97B0-FA2F0274D740}">
  <sheetPr>
    <tabColor rgb="FFFFC000"/>
  </sheetPr>
  <dimension ref="A1:H58"/>
  <sheetViews>
    <sheetView tabSelected="1" topLeftCell="A25" zoomScale="85" zoomScaleNormal="85" workbookViewId="0">
      <selection activeCell="D36" sqref="D36"/>
    </sheetView>
  </sheetViews>
  <sheetFormatPr baseColWidth="10" defaultColWidth="41.85546875" defaultRowHeight="12" x14ac:dyDescent="0.2"/>
  <cols>
    <col min="1" max="1" width="25.42578125" style="10" customWidth="1"/>
    <col min="2" max="2" width="48.42578125" style="5" customWidth="1"/>
    <col min="3" max="3" width="20" style="7" customWidth="1"/>
    <col min="4" max="4" width="20" style="2" customWidth="1"/>
    <col min="5" max="5" width="14.28515625" style="3" bestFit="1" customWidth="1"/>
    <col min="6" max="6" width="15.28515625" style="4" bestFit="1" customWidth="1"/>
    <col min="7" max="16384" width="41.85546875" style="5"/>
  </cols>
  <sheetData>
    <row r="1" spans="1:8" ht="12.75" x14ac:dyDescent="0.2">
      <c r="A1" s="1" t="s">
        <v>0</v>
      </c>
      <c r="B1" s="1"/>
      <c r="C1" s="1"/>
    </row>
    <row r="2" spans="1:8" x14ac:dyDescent="0.2">
      <c r="A2" s="6"/>
    </row>
    <row r="3" spans="1:8" ht="12" customHeight="1" x14ac:dyDescent="0.2">
      <c r="A3" s="8" t="s">
        <v>1</v>
      </c>
      <c r="B3" s="8"/>
      <c r="C3" s="8"/>
      <c r="D3" s="9"/>
    </row>
    <row r="4" spans="1:8" x14ac:dyDescent="0.2">
      <c r="A4" s="10" t="s">
        <v>2</v>
      </c>
    </row>
    <row r="5" spans="1:8" x14ac:dyDescent="0.2">
      <c r="A5" s="10" t="s">
        <v>3</v>
      </c>
    </row>
    <row r="6" spans="1:8" x14ac:dyDescent="0.2">
      <c r="A6" s="10" t="s">
        <v>4</v>
      </c>
    </row>
    <row r="7" spans="1:8" x14ac:dyDescent="0.2">
      <c r="A7" s="10" t="s">
        <v>5</v>
      </c>
    </row>
    <row r="9" spans="1:8" x14ac:dyDescent="0.2">
      <c r="B9" s="11" t="s">
        <v>6</v>
      </c>
    </row>
    <row r="10" spans="1:8" x14ac:dyDescent="0.2">
      <c r="B10" s="11" t="s">
        <v>7</v>
      </c>
    </row>
    <row r="11" spans="1:8" x14ac:dyDescent="0.2">
      <c r="F11" s="2"/>
      <c r="G11" s="3"/>
      <c r="H11" s="12"/>
    </row>
    <row r="12" spans="1:8" s="11" customFormat="1" x14ac:dyDescent="0.2">
      <c r="A12" s="13" t="s">
        <v>8</v>
      </c>
      <c r="B12" s="13" t="s">
        <v>9</v>
      </c>
      <c r="C12" s="14" t="s">
        <v>10</v>
      </c>
      <c r="D12" s="2"/>
      <c r="E12" s="3"/>
      <c r="F12" s="2"/>
      <c r="G12" s="3"/>
      <c r="H12" s="12"/>
    </row>
    <row r="13" spans="1:8" x14ac:dyDescent="0.2">
      <c r="A13" s="15">
        <v>31</v>
      </c>
      <c r="B13" s="15" t="s">
        <v>11</v>
      </c>
      <c r="C13" s="16">
        <f>+[1]GENERAL!F277</f>
        <v>31535462.16</v>
      </c>
      <c r="F13" s="2"/>
      <c r="G13" s="3"/>
      <c r="H13" s="12"/>
    </row>
    <row r="14" spans="1:8" x14ac:dyDescent="0.2">
      <c r="A14" s="15">
        <v>3301</v>
      </c>
      <c r="B14" s="15" t="s">
        <v>12</v>
      </c>
      <c r="C14" s="16">
        <f>+[1]GENERAL!E281</f>
        <v>68293173.349999994</v>
      </c>
      <c r="F14" s="2"/>
      <c r="G14" s="3"/>
      <c r="H14" s="12"/>
    </row>
    <row r="15" spans="1:8" x14ac:dyDescent="0.2">
      <c r="A15" s="15">
        <v>3302</v>
      </c>
      <c r="B15" s="15" t="s">
        <v>13</v>
      </c>
      <c r="C15" s="17">
        <v>0</v>
      </c>
      <c r="F15" s="2"/>
      <c r="G15" s="3"/>
      <c r="H15" s="12"/>
    </row>
    <row r="16" spans="1:8" x14ac:dyDescent="0.2">
      <c r="A16" s="15">
        <v>3303</v>
      </c>
      <c r="B16" s="15" t="s">
        <v>14</v>
      </c>
      <c r="C16" s="16">
        <f>+[1]GENERAL!E285</f>
        <v>22187646.460000001</v>
      </c>
      <c r="F16" s="2"/>
      <c r="G16" s="3"/>
      <c r="H16" s="12"/>
    </row>
    <row r="17" spans="1:8" x14ac:dyDescent="0.2">
      <c r="A17" s="15">
        <v>34</v>
      </c>
      <c r="B17" s="15" t="s">
        <v>15</v>
      </c>
      <c r="C17" s="16">
        <v>0</v>
      </c>
      <c r="F17" s="2"/>
      <c r="G17" s="3"/>
      <c r="H17" s="12"/>
    </row>
    <row r="18" spans="1:8" x14ac:dyDescent="0.2">
      <c r="A18" s="15">
        <v>35</v>
      </c>
      <c r="B18" s="15" t="s">
        <v>16</v>
      </c>
      <c r="C18" s="16">
        <f>+[1]GENERAL!F290</f>
        <v>3038001.64</v>
      </c>
      <c r="F18" s="2"/>
      <c r="G18" s="3"/>
      <c r="H18" s="12"/>
    </row>
    <row r="19" spans="1:8" x14ac:dyDescent="0.2">
      <c r="A19" s="15">
        <v>3601</v>
      </c>
      <c r="B19" s="15" t="s">
        <v>17</v>
      </c>
      <c r="C19" s="16">
        <f>+[1]GENERAL!E299</f>
        <v>0</v>
      </c>
      <c r="F19" s="2"/>
      <c r="G19" s="3"/>
      <c r="H19" s="12"/>
    </row>
    <row r="20" spans="1:8" x14ac:dyDescent="0.2">
      <c r="A20" s="15">
        <v>3602</v>
      </c>
      <c r="B20" s="15" t="s">
        <v>18</v>
      </c>
      <c r="C20" s="16">
        <v>0</v>
      </c>
      <c r="F20" s="2"/>
      <c r="G20" s="3"/>
      <c r="H20" s="12"/>
    </row>
    <row r="21" spans="1:8" x14ac:dyDescent="0.2">
      <c r="A21" s="15">
        <v>3603</v>
      </c>
      <c r="B21" s="15" t="s">
        <v>19</v>
      </c>
      <c r="C21" s="16">
        <v>0</v>
      </c>
      <c r="F21" s="2"/>
      <c r="G21" s="3"/>
      <c r="H21" s="12"/>
    </row>
    <row r="22" spans="1:8" x14ac:dyDescent="0.2">
      <c r="A22" s="15">
        <v>3604</v>
      </c>
      <c r="B22" s="15" t="s">
        <v>20</v>
      </c>
      <c r="C22" s="16">
        <v>0</v>
      </c>
      <c r="F22" s="2"/>
      <c r="G22" s="3"/>
      <c r="H22" s="12"/>
    </row>
    <row r="23" spans="1:8" x14ac:dyDescent="0.2">
      <c r="A23" s="18" t="s">
        <v>21</v>
      </c>
      <c r="B23" s="15" t="s">
        <v>22</v>
      </c>
      <c r="C23" s="16">
        <f>+[1]GENERAL!F303*0.5</f>
        <v>2713205.7350000143</v>
      </c>
      <c r="F23" s="2"/>
      <c r="G23" s="3"/>
      <c r="H23" s="12"/>
    </row>
    <row r="24" spans="1:8" x14ac:dyDescent="0.2">
      <c r="F24" s="2"/>
      <c r="G24" s="3"/>
      <c r="H24" s="12"/>
    </row>
    <row r="25" spans="1:8" x14ac:dyDescent="0.2">
      <c r="A25" s="13" t="s">
        <v>23</v>
      </c>
      <c r="B25" s="13" t="s">
        <v>24</v>
      </c>
      <c r="C25" s="19">
        <f>SUM(C13:C23)</f>
        <v>127767489.34500001</v>
      </c>
      <c r="F25" s="2"/>
      <c r="G25" s="3"/>
      <c r="H25" s="12"/>
    </row>
    <row r="26" spans="1:8" ht="12.75" x14ac:dyDescent="0.2">
      <c r="F26" s="2"/>
      <c r="G26" s="3"/>
      <c r="H26" s="12"/>
    </row>
    <row r="27" spans="1:8" x14ac:dyDescent="0.2">
      <c r="B27" s="11" t="s">
        <v>25</v>
      </c>
      <c r="F27" s="2"/>
      <c r="G27" s="3"/>
    </row>
    <row r="28" spans="1:8" x14ac:dyDescent="0.2">
      <c r="F28" s="2"/>
      <c r="G28" s="3"/>
    </row>
    <row r="29" spans="1:8" x14ac:dyDescent="0.2">
      <c r="A29" s="20" t="s">
        <v>8</v>
      </c>
      <c r="B29" s="20" t="s">
        <v>9</v>
      </c>
      <c r="C29" s="21" t="s">
        <v>10</v>
      </c>
      <c r="F29" s="2"/>
      <c r="G29" s="3"/>
    </row>
    <row r="30" spans="1:8" x14ac:dyDescent="0.2">
      <c r="A30" s="22">
        <v>3305</v>
      </c>
      <c r="B30" s="22" t="s">
        <v>26</v>
      </c>
      <c r="C30" s="17">
        <v>0</v>
      </c>
      <c r="D30" s="23">
        <v>0.5</v>
      </c>
    </row>
    <row r="31" spans="1:8" x14ac:dyDescent="0.2">
      <c r="A31" s="22">
        <v>3310</v>
      </c>
      <c r="B31" s="22" t="s">
        <v>27</v>
      </c>
      <c r="C31" s="17">
        <f>+[1]GENERAL!E288*0.5</f>
        <v>47742.64</v>
      </c>
      <c r="D31" s="23">
        <v>0.5</v>
      </c>
      <c r="E31" s="24"/>
      <c r="F31" s="25"/>
    </row>
    <row r="33" spans="1:6" x14ac:dyDescent="0.2">
      <c r="E33" s="26"/>
      <c r="F33" s="25"/>
    </row>
    <row r="34" spans="1:6" ht="12.75" x14ac:dyDescent="0.2">
      <c r="A34" s="13" t="s">
        <v>28</v>
      </c>
      <c r="B34" s="13" t="s">
        <v>29</v>
      </c>
      <c r="C34" s="19">
        <f>SUM(C30:C31)</f>
        <v>47742.64</v>
      </c>
      <c r="D34" s="27"/>
      <c r="E34" s="28"/>
      <c r="F34" s="29"/>
    </row>
    <row r="35" spans="1:6" x14ac:dyDescent="0.2">
      <c r="A35" s="6"/>
      <c r="E35" s="26"/>
      <c r="F35" s="30"/>
    </row>
    <row r="36" spans="1:6" x14ac:dyDescent="0.2">
      <c r="A36" s="13" t="s">
        <v>30</v>
      </c>
      <c r="B36" s="13" t="s">
        <v>31</v>
      </c>
      <c r="C36" s="19">
        <f>+C25+C34</f>
        <v>127815231.98500001</v>
      </c>
      <c r="D36" s="12">
        <f>+([1]GENERAL!F302+([1]GENERAL!F303*0.5))-([1]GENERAL!E288*0.5)</f>
        <v>127815231.98500001</v>
      </c>
      <c r="E36" s="12">
        <f>+C36-D36</f>
        <v>0</v>
      </c>
      <c r="F36" s="30"/>
    </row>
    <row r="38" spans="1:6" x14ac:dyDescent="0.2">
      <c r="B38" s="11" t="s">
        <v>32</v>
      </c>
    </row>
    <row r="39" spans="1:6" ht="12.75" x14ac:dyDescent="0.2">
      <c r="B39" s="31" t="s">
        <v>33</v>
      </c>
      <c r="C39" s="32">
        <f>SUM('[1]Ponderación de Activos'!E4:E11)</f>
        <v>0</v>
      </c>
    </row>
    <row r="40" spans="1:6" ht="12.75" x14ac:dyDescent="0.2">
      <c r="B40" s="31" t="s">
        <v>34</v>
      </c>
      <c r="C40" s="32">
        <f>SUM('[1]Ponderación de Activos'!E14)</f>
        <v>13246.710000000001</v>
      </c>
      <c r="D40" s="33"/>
    </row>
    <row r="41" spans="1:6" ht="12.75" x14ac:dyDescent="0.2">
      <c r="B41" s="31" t="s">
        <v>35</v>
      </c>
      <c r="C41" s="32">
        <f>SUM('[1]Ponderación de Activos'!E15:E19)</f>
        <v>48785196.164999999</v>
      </c>
      <c r="D41" s="33"/>
    </row>
    <row r="42" spans="1:6" ht="12.75" x14ac:dyDescent="0.2">
      <c r="B42" s="31" t="s">
        <v>36</v>
      </c>
      <c r="C42" s="32">
        <f>SUM('[1]Ponderación de Activos'!E23:E30)</f>
        <v>715743231.02999997</v>
      </c>
      <c r="D42" s="33"/>
      <c r="F42" s="34"/>
    </row>
    <row r="43" spans="1:6" ht="24" x14ac:dyDescent="0.2">
      <c r="B43" s="35" t="s">
        <v>37</v>
      </c>
      <c r="C43" s="19">
        <f>SUM(C39:C42)</f>
        <v>764541673.90499997</v>
      </c>
      <c r="D43" s="36">
        <f>C36/C43</f>
        <v>0.16717889468623265</v>
      </c>
    </row>
    <row r="45" spans="1:6" ht="12.75" x14ac:dyDescent="0.2">
      <c r="B45" s="37" t="s">
        <v>38</v>
      </c>
    </row>
    <row r="47" spans="1:6" ht="12.75" x14ac:dyDescent="0.2">
      <c r="A47" s="15" t="s">
        <v>39</v>
      </c>
      <c r="B47" s="38" t="s">
        <v>40</v>
      </c>
      <c r="C47" s="16">
        <f>C43*0.09</f>
        <v>68808750.651449993</v>
      </c>
      <c r="D47" s="27"/>
      <c r="E47" s="39"/>
    </row>
    <row r="48" spans="1:6" ht="12.75" customHeight="1" x14ac:dyDescent="0.2">
      <c r="A48" s="15" t="s">
        <v>41</v>
      </c>
      <c r="B48" s="15" t="s">
        <v>42</v>
      </c>
      <c r="C48" s="16">
        <f>C36-C47</f>
        <v>59006481.333550021</v>
      </c>
      <c r="D48" s="27"/>
    </row>
    <row r="49" spans="1:6" ht="12.75" x14ac:dyDescent="0.2">
      <c r="A49" s="15"/>
      <c r="B49" s="15" t="s">
        <v>43</v>
      </c>
      <c r="C49" s="16">
        <f>'[1]Ponderación de Activos'!D33*4%</f>
        <v>36235133.2852</v>
      </c>
      <c r="D49" s="27"/>
    </row>
    <row r="57" spans="1:6" ht="15" x14ac:dyDescent="0.25">
      <c r="B57" s="40" t="s">
        <v>44</v>
      </c>
      <c r="C57" s="41" t="s">
        <v>45</v>
      </c>
      <c r="E57" s="42"/>
      <c r="F57" s="43"/>
    </row>
    <row r="58" spans="1:6" ht="15" x14ac:dyDescent="0.25">
      <c r="B58" s="44" t="s">
        <v>46</v>
      </c>
      <c r="C58" s="45" t="s">
        <v>47</v>
      </c>
      <c r="E58" s="42"/>
      <c r="F58" s="43"/>
    </row>
  </sheetData>
  <mergeCells count="2">
    <mergeCell ref="A1:C1"/>
    <mergeCell ref="A3:C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clon</dc:creator>
  <cp:lastModifiedBy>clon</cp:lastModifiedBy>
  <dcterms:created xsi:type="dcterms:W3CDTF">2019-07-09T20:04:24Z</dcterms:created>
  <dcterms:modified xsi:type="dcterms:W3CDTF">2019-07-09T20:04:36Z</dcterms:modified>
</cp:coreProperties>
</file>