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JUNIO\"/>
    </mc:Choice>
  </mc:AlternateContent>
  <xr:revisionPtr revIDLastSave="0" documentId="8_{ED2E1F13-B2FB-4DA2-9713-045E9C34193B}" xr6:coauthVersionLast="45" xr6:coauthVersionMax="45" xr10:uidLastSave="{00000000-0000-0000-0000-000000000000}"/>
  <bookViews>
    <workbookView xWindow="-120" yWindow="-120" windowWidth="20730" windowHeight="11160" xr2:uid="{48301B66-2324-4E02-A5E8-9EC189E23858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40" i="1" s="1"/>
  <c r="E35" i="1"/>
  <c r="E34" i="1"/>
  <c r="E23" i="1"/>
  <c r="E19" i="1"/>
  <c r="E18" i="1"/>
  <c r="E16" i="1"/>
  <c r="E14" i="1"/>
  <c r="E27" i="1" s="1"/>
  <c r="E42" i="1" s="1"/>
  <c r="E13" i="1"/>
  <c r="F49" i="1" l="1"/>
  <c r="E54" i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75299E4A-C7C9-41A0-A7E5-1DD12FB32CFA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<sst xmlns="http://schemas.openxmlformats.org/spreadsheetml/2006/main" count="60" uniqueCount="57">
  <si>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</si>
  <si>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</si>
  <si>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</si>
  <si>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</si>
  <si>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</si>
  <si>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JUNIO  DE 2021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</si>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</sst>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5DD544D2-19E7-4AF1-BD64-CD80025B70E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6.%20JUNI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53">
          <cell r="C253">
            <v>-7813369.5899999999</v>
          </cell>
        </row>
        <row r="255">
          <cell r="C255">
            <v>-12774822.1</v>
          </cell>
        </row>
        <row r="286">
          <cell r="C286">
            <v>-3795854.56</v>
          </cell>
        </row>
        <row r="414">
          <cell r="E414">
            <v>35749452.710000001</v>
          </cell>
        </row>
        <row r="418">
          <cell r="D418">
            <v>86737191.109999999</v>
          </cell>
        </row>
        <row r="422">
          <cell r="D422">
            <v>21241493.190000001</v>
          </cell>
        </row>
        <row r="425">
          <cell r="E425">
            <v>5957207.1900000004</v>
          </cell>
        </row>
        <row r="431">
          <cell r="D431">
            <v>0</v>
          </cell>
        </row>
        <row r="437">
          <cell r="E437">
            <v>149685344.19999999</v>
          </cell>
        </row>
        <row r="438">
          <cell r="E438">
            <v>1692428.1399999857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17101.3</v>
          </cell>
        </row>
        <row r="17">
          <cell r="F17">
            <v>0</v>
          </cell>
        </row>
        <row r="18">
          <cell r="F18">
            <v>50490795.534999996</v>
          </cell>
        </row>
        <row r="19">
          <cell r="F19">
            <v>49999.724999999999</v>
          </cell>
        </row>
        <row r="20">
          <cell r="F20">
            <v>10703297.470000001</v>
          </cell>
        </row>
        <row r="25">
          <cell r="F25">
            <v>-519742.44000000955</v>
          </cell>
        </row>
        <row r="26">
          <cell r="F26">
            <v>734109619.70000005</v>
          </cell>
        </row>
        <row r="27">
          <cell r="F27">
            <v>20524150.010000002</v>
          </cell>
        </row>
        <row r="28">
          <cell r="F28">
            <v>449403.28</v>
          </cell>
        </row>
        <row r="29">
          <cell r="F29">
            <v>20633584.760000002</v>
          </cell>
        </row>
        <row r="30">
          <cell r="F30">
            <v>10288179.849999998</v>
          </cell>
        </row>
        <row r="31">
          <cell r="F31">
            <v>5967198.1299999962</v>
          </cell>
        </row>
        <row r="36">
          <cell r="E36">
            <v>1147813739.3399999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FAC-E9C9-4071-A76A-7AD044B73ECB}">
  <sheetPr>
    <tabColor rgb="FFFFFF00"/>
  </sheetPr>
  <dimension ref="B1:J64"/>
  <sheetViews>
    <sheetView tabSelected="1" topLeftCell="A34" zoomScale="85" zoomScaleNormal="85" workbookViewId="0">
      <selection activeCell="C18" sqref="C18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+[1]GENERAL!E414</f>
        <v>35749452.710000001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+[1]GENERAL!D418</f>
        <v>86737191.109999999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+[1]GENERAL!D422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+[1]GENERAL!E425</f>
        <v>5957207.1900000004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+[1]GENERAL!D431</f>
        <v>0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+[1]GENERAL!E438*0.5</f>
        <v>846214.06999999285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150531558.26999998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-[1]GENERAL!C253</f>
        <v>7813369.5899999999</v>
      </c>
      <c r="F34" s="19"/>
      <c r="G34" s="20"/>
    </row>
    <row r="35" spans="2:8" ht="12.75" x14ac:dyDescent="0.2">
      <c r="B35" s="14">
        <v>1</v>
      </c>
      <c r="C35" s="15">
        <v>149989</v>
      </c>
      <c r="D35" s="15" t="s">
        <v>32</v>
      </c>
      <c r="E35" s="16">
        <f>-[1]GENERAL!C255</f>
        <v>12774822.1</v>
      </c>
      <c r="F35" s="19"/>
      <c r="G35" s="20"/>
    </row>
    <row r="36" spans="2:8" x14ac:dyDescent="0.2">
      <c r="B36" s="14">
        <v>1</v>
      </c>
      <c r="C36" s="15">
        <v>169905</v>
      </c>
      <c r="D36" s="15" t="s">
        <v>33</v>
      </c>
      <c r="E36" s="16">
        <f>-[1]GENERAL!C286</f>
        <v>3795854.56</v>
      </c>
      <c r="F36" s="19"/>
      <c r="G36" s="20"/>
    </row>
    <row r="37" spans="2:8" x14ac:dyDescent="0.2">
      <c r="B37" s="14">
        <v>1</v>
      </c>
      <c r="C37" s="15" t="s">
        <v>34</v>
      </c>
      <c r="D37" s="15" t="s">
        <v>35</v>
      </c>
      <c r="E37" s="16">
        <v>0</v>
      </c>
      <c r="F37" s="19"/>
      <c r="G37" s="20"/>
    </row>
    <row r="38" spans="2:8" x14ac:dyDescent="0.2">
      <c r="C38" s="1" t="s">
        <v>36</v>
      </c>
    </row>
    <row r="40" spans="2:8" ht="12.75" x14ac:dyDescent="0.2">
      <c r="C40" s="12" t="s">
        <v>37</v>
      </c>
      <c r="D40" s="12" t="s">
        <v>38</v>
      </c>
      <c r="E40" s="18">
        <f>SUM(E32:E37)</f>
        <v>24384046.249999996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39</v>
      </c>
      <c r="D42" s="12" t="s">
        <v>40</v>
      </c>
      <c r="E42" s="18">
        <f>+E27+E40</f>
        <v>174915604.51999998</v>
      </c>
      <c r="F42" s="25">
        <f>+[1]GENERAL!E437+([1]GENERAL!E438*0.5)-[1]GENERAL!C253-[1]GENERAL!C255-[1]GENERAL!C286</f>
        <v>174915604.51999998</v>
      </c>
      <c r="G42" s="26">
        <f>+E42-F42</f>
        <v>0</v>
      </c>
      <c r="H42" s="24"/>
    </row>
    <row r="44" spans="2:8" x14ac:dyDescent="0.2">
      <c r="D44" s="10" t="s">
        <v>41</v>
      </c>
    </row>
    <row r="45" spans="2:8" ht="12.75" x14ac:dyDescent="0.2">
      <c r="D45" s="27" t="s">
        <v>42</v>
      </c>
      <c r="E45" s="28">
        <f>SUM('[1]Ponderación de Activos'!F4:F11)</f>
        <v>0</v>
      </c>
    </row>
    <row r="46" spans="2:8" ht="12.75" x14ac:dyDescent="0.2">
      <c r="D46" s="27" t="s">
        <v>43</v>
      </c>
      <c r="E46" s="28">
        <f>SUM('[1]Ponderación de Activos'!F15)</f>
        <v>17101.3</v>
      </c>
      <c r="F46" s="29"/>
    </row>
    <row r="47" spans="2:8" ht="12.75" x14ac:dyDescent="0.2">
      <c r="D47" s="27" t="s">
        <v>44</v>
      </c>
      <c r="E47" s="28">
        <f>SUM('[1]Ponderación de Activos'!F16:F20)</f>
        <v>61244092.729999997</v>
      </c>
      <c r="F47" s="29"/>
    </row>
    <row r="48" spans="2:8" ht="12.75" x14ac:dyDescent="0.2">
      <c r="D48" s="27" t="s">
        <v>45</v>
      </c>
      <c r="E48" s="28">
        <f>SUM('[1]Ponderación de Activos'!F24:F31)</f>
        <v>791452393.28999996</v>
      </c>
      <c r="F48" s="29"/>
      <c r="H48" s="23"/>
    </row>
    <row r="49" spans="3:8" ht="24" x14ac:dyDescent="0.2">
      <c r="D49" s="30" t="s">
        <v>46</v>
      </c>
      <c r="E49" s="18">
        <f>SUM(E45:E48)</f>
        <v>852713587.31999993</v>
      </c>
      <c r="F49" s="31">
        <f>E42/E49</f>
        <v>0.20512820145125585</v>
      </c>
    </row>
    <row r="51" spans="3:8" ht="12.75" x14ac:dyDescent="0.2">
      <c r="D51" s="32" t="s">
        <v>47</v>
      </c>
    </row>
    <row r="53" spans="3:8" ht="12.75" x14ac:dyDescent="0.2">
      <c r="C53" s="15" t="s">
        <v>48</v>
      </c>
      <c r="D53" s="33" t="s">
        <v>49</v>
      </c>
      <c r="E53" s="16">
        <f>E49*0.09</f>
        <v>76744222.858799994</v>
      </c>
      <c r="F53" s="21"/>
      <c r="G53" s="34"/>
    </row>
    <row r="54" spans="3:8" ht="12.75" customHeight="1" x14ac:dyDescent="0.2">
      <c r="C54" s="15" t="s">
        <v>50</v>
      </c>
      <c r="D54" s="15" t="s">
        <v>51</v>
      </c>
      <c r="E54" s="16">
        <f>E42-E53</f>
        <v>98171381.661199987</v>
      </c>
      <c r="F54" s="21"/>
    </row>
    <row r="55" spans="3:8" ht="12.75" x14ac:dyDescent="0.2">
      <c r="C55" s="15"/>
      <c r="D55" s="15" t="s">
        <v>52</v>
      </c>
      <c r="E55" s="16">
        <f>'[1]Ponderación de Activos'!E36*4%</f>
        <v>45912549.573599994</v>
      </c>
      <c r="F55" s="21"/>
    </row>
    <row r="63" spans="3:8" ht="15" x14ac:dyDescent="0.25">
      <c r="D63" s="35" t="s">
        <v>53</v>
      </c>
      <c r="E63" s="36" t="s">
        <v>54</v>
      </c>
      <c r="G63" s="37"/>
      <c r="H63" s="38"/>
    </row>
    <row r="64" spans="3:8" ht="15" x14ac:dyDescent="0.25">
      <c r="D64" s="39" t="s">
        <v>55</v>
      </c>
      <c r="E64" s="40" t="s">
        <v>56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2021-07-09T20:44:45Z</dcterms:created>
  <dcterms:modified xsi:type="dcterms:W3CDTF">2021-07-09T20:46:05Z</dcterms:modified>
</cp:coreProperties>
</file>