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S FIJOS\d.guanuchi 15_03_2019\DISCO LOCAL (D)\CONTABILIDAD\CONTABILIDAD\Disco D\RESLOLITA\AÑO 2021\BALANCES\PUBLICACIÓN\JUNIO\"/>
    </mc:Choice>
  </mc:AlternateContent>
  <xr:revisionPtr revIDLastSave="0" documentId="8_{ED2E1F13-B2FB-4DA2-9713-045E9C34193B}" xr6:coauthVersionLast="45" xr6:coauthVersionMax="45" xr10:uidLastSave="{00000000-0000-0000-0000-000000000000}"/>
  <bookViews>
    <workbookView xWindow="-120" yWindow="-120" windowWidth="20730" windowHeight="11160" xr2:uid="{48301B66-2324-4E02-A5E8-9EC189E23858}"/>
  </bookViews>
  <sheets>
    <sheet name="Relación PT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1" l="1"/>
  <c r="E48" i="1"/>
  <c r="E47" i="1"/>
  <c r="E46" i="1"/>
  <c r="E45" i="1"/>
  <c r="E49" i="1" s="1"/>
  <c r="E53" i="1" s="1"/>
  <c r="F42" i="1"/>
  <c r="E36" i="1"/>
  <c r="E40" i="1" s="1"/>
  <c r="E35" i="1"/>
  <c r="E34" i="1"/>
  <c r="E23" i="1"/>
  <c r="E19" i="1"/>
  <c r="E18" i="1"/>
  <c r="E16" i="1"/>
  <c r="E14" i="1"/>
  <c r="E27" i="1" s="1"/>
  <c r="E42" i="1" s="1"/>
  <c r="E13" i="1"/>
  <c r="F49" i="1" l="1"/>
  <c r="E54" i="1"/>
  <c r="G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Dolores Guadalupe Guanuchi Patiño</author>
  </authors>
  <commentList>
    <comment ref="G42" authorId="0" shapeId="0" xr:uid="{75299E4A-C7C9-41A0-A7E5-1DD12FB32CFA}">
      <text>
        <r>
          <rPr>
            <sz val="8"/>
            <color indexed="81"/>
            <rFont val="Tahoma"/>
            <family val="2"/>
          </rPr>
          <t>ESTE VALOR DEBE ESTAR EN 0 ASÍ HABRÁ CONFIRMACIÓN</t>
        </r>
      </text>
    </comment>
  </commentList>
</comments>
</file>

<file path=xl/sharedStrings.xml><?xml version="1.0" encoding="utf-8"?>
<sst xmlns="http://schemas.openxmlformats.org/spreadsheetml/2006/main" count="60" uniqueCount="57">
  <si>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</si>
  <si>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</si>
  <si>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</si>
  <si>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</si>
  <si>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</si>
  <si>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r>
      <rPr>
        <b/>
        <sz val="9"/>
        <rFont val="Arial"/>
        <family val="2"/>
      </rPr>
      <t>FECHA:</t>
    </r>
    <r>
      <rPr>
        <sz val="9"/>
        <rFont val="Arial"/>
        <family val="2"/>
      </rPr>
      <t xml:space="preserve"> AL 30 DE JUNIO  DE 2021</t>
    </r>
  </si>
  <si>
    <t>CONFORMACION DEL PATRIMONIO TECNICO TOTAL</t>
  </si>
  <si>
    <t>PATRIMONIO TECNICO PRIMARIO</t>
  </si>
  <si>
    <t>Ponderación</t>
  </si>
  <si>
    <t>CODIGO</t>
  </si>
  <si>
    <t>DESCRIPCION</t>
  </si>
  <si>
    <t>VALOR</t>
  </si>
  <si>
    <t xml:space="preserve">Capital social </t>
  </si>
  <si>
    <t>Reservas legales</t>
  </si>
  <si>
    <t>Reservas generales</t>
  </si>
  <si>
    <t>Reservas especiales</t>
  </si>
  <si>
    <t>Otros aportes patrimoniales</t>
  </si>
  <si>
    <t>Superávit por valuaciones</t>
  </si>
  <si>
    <t>Utilidades y/o excedentes acumulados</t>
  </si>
  <si>
    <t>(Pérdidas acumuladas)</t>
  </si>
  <si>
    <t>100% Utilidad o excedentes del ejercicio</t>
  </si>
  <si>
    <t>(Pérdida del ejercicio )</t>
  </si>
  <si>
    <t>5 – 4</t>
  </si>
  <si>
    <t>50% (Ingresos menos gastos) (nota 1)</t>
  </si>
  <si>
    <t>Nota 1 Estas cuentas se considerarán para los meses de enero a noviembre por el 50% siempre que la</t>
  </si>
  <si>
    <t>d¡ferencia de las cuentas 5-4 sea mayor a cero; caso contrario, se pondera con el 1000/0."</t>
  </si>
  <si>
    <t>A</t>
  </si>
  <si>
    <t>TOTAL PATRIMONIO TECNICO PRIMARIO</t>
  </si>
  <si>
    <t>PATRIMONIO TECNICO SECUNDARIO</t>
  </si>
  <si>
    <t>50% Reserva - Revalorización del patrimonio</t>
  </si>
  <si>
    <t>50% Reserva - Por resultados no operativos</t>
  </si>
  <si>
    <t>100% (Provisión genérica por tecnología crediticia)// (nota 1)</t>
  </si>
  <si>
    <t>100% (Provisión genérica voluntaria) (nota 1)</t>
  </si>
  <si>
    <t>Provisión</t>
  </si>
  <si>
    <t>resta</t>
  </si>
  <si>
    <t>Deficiencia de Provisiones (nota 1)</t>
  </si>
  <si>
    <t>Nota 1. Estas cuentas se considerarán en valor absoluto, es decir, con s¡gno pos¡tivo."</t>
  </si>
  <si>
    <t>B</t>
  </si>
  <si>
    <t>TOTAL PATRIMONIO TECNICO SECUNDARIO</t>
  </si>
  <si>
    <t>C = A+B</t>
  </si>
  <si>
    <t>PATRIMONIO TECNICO CONSTITUIDO</t>
  </si>
  <si>
    <t>ACTIVOS Y CONTINGENTES PONDERADOS POR RIESGO</t>
  </si>
  <si>
    <t>Activos ponderados con 0.00</t>
  </si>
  <si>
    <t>Activos ponderados con 0.20</t>
  </si>
  <si>
    <t>Activos ponderados con 0.50</t>
  </si>
  <si>
    <t>Activos ponderados con 1.00</t>
  </si>
  <si>
    <t>F     TOTAL ACTIVOS Y CONTINGENTES     PONDERADOS POR RIESGO</t>
  </si>
  <si>
    <t>POSICION, REQUERIMIENTO Y RELACION DE PATRIMONIO TECNICO</t>
  </si>
  <si>
    <t>G = F x 9%</t>
  </si>
  <si>
    <t>PATRIMONIO TECNICO REQUERIDO</t>
  </si>
  <si>
    <t>H = E - G</t>
  </si>
  <si>
    <t>EXCEDENTE O DEFICIENCIA DE PATRIMONIO TECNICO REQUERIDO</t>
  </si>
  <si>
    <t>ACTIVOS TOTALES Y CONTINGENTES x 4%</t>
  </si>
  <si>
    <t>Juan Carlos Urgilés Martinez</t>
  </si>
  <si>
    <t>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</si>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</sst>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0.00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1"/>
      <name val="Times New Roman"/>
      <family val="1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/>
    <xf numFmtId="40" fontId="6" fillId="0" borderId="0" xfId="0" applyNumberFormat="1" applyFont="1"/>
    <xf numFmtId="0" fontId="7" fillId="0" borderId="0" xfId="0" applyFont="1"/>
    <xf numFmtId="164" fontId="3" fillId="0" borderId="0" xfId="0" applyNumberFormat="1" applyFo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5" fillId="2" borderId="0" xfId="0" applyNumberFormat="1" applyFont="1" applyFill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9" fontId="3" fillId="0" borderId="0" xfId="0" applyNumberFormat="1" applyFo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164" fontId="7" fillId="0" borderId="1" xfId="0" applyNumberFormat="1" applyFont="1" applyBorder="1" applyAlignment="1">
      <alignment vertical="top" wrapText="1"/>
    </xf>
    <xf numFmtId="9" fontId="5" fillId="0" borderId="0" xfId="2" applyFont="1" applyBorder="1" applyAlignment="1">
      <alignment horizontal="center" vertical="top" wrapText="1"/>
    </xf>
    <xf numFmtId="4" fontId="5" fillId="0" borderId="0" xfId="0" applyNumberFormat="1" applyFont="1"/>
    <xf numFmtId="164" fontId="5" fillId="0" borderId="0" xfId="0" applyNumberFormat="1" applyFont="1" applyAlignment="1">
      <alignment vertical="top" wrapText="1"/>
    </xf>
    <xf numFmtId="43" fontId="5" fillId="0" borderId="0" xfId="1" applyFont="1" applyFill="1" applyBorder="1"/>
    <xf numFmtId="0" fontId="9" fillId="0" borderId="0" xfId="0" applyFont="1"/>
    <xf numFmtId="40" fontId="5" fillId="0" borderId="0" xfId="0" applyNumberFormat="1" applyFont="1"/>
    <xf numFmtId="164" fontId="5" fillId="3" borderId="0" xfId="0" applyNumberFormat="1" applyFont="1" applyFill="1" applyAlignment="1">
      <alignment vertical="top" wrapText="1"/>
    </xf>
    <xf numFmtId="164" fontId="10" fillId="3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left" vertical="top" wrapText="1" indent="1"/>
    </xf>
    <xf numFmtId="164" fontId="3" fillId="0" borderId="1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0" fontId="7" fillId="0" borderId="1" xfId="0" applyFont="1" applyBorder="1" applyAlignment="1">
      <alignment horizontal="left" vertical="top" wrapText="1" indent="2"/>
    </xf>
    <xf numFmtId="10" fontId="5" fillId="0" borderId="0" xfId="2" applyNumberFormat="1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165" fontId="5" fillId="0" borderId="0" xfId="0" applyNumberFormat="1" applyFont="1"/>
    <xf numFmtId="0" fontId="11" fillId="0" borderId="0" xfId="3" applyFont="1"/>
    <xf numFmtId="40" fontId="11" fillId="0" borderId="0" xfId="3" applyNumberFormat="1" applyFont="1"/>
    <xf numFmtId="0" fontId="2" fillId="0" borderId="0" xfId="3" applyFont="1"/>
    <xf numFmtId="0" fontId="12" fillId="0" borderId="0" xfId="0" applyFont="1"/>
    <xf numFmtId="0" fontId="13" fillId="0" borderId="0" xfId="3" applyFont="1"/>
    <xf numFmtId="40" fontId="13" fillId="0" borderId="0" xfId="3" applyNumberFormat="1" applyFont="1"/>
  </cellXfs>
  <cellStyles count="4">
    <cellStyle name="Millares" xfId="1" builtinId="3"/>
    <cellStyle name="Normal" xfId="0" builtinId="0"/>
    <cellStyle name="Normal 13" xfId="3" xr:uid="{5DD544D2-19E7-4AF1-BD64-CD80025B70EC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FIJOS/d.guanuchi%2015_03_2019/DISCO%20LOCAL%20(D)/CONTABILIDAD/CONTABILIDAD/Disco%20D/RESLOLITA/A&#209;O%202021/BALANCES/PATRIMONIO%20T&#201;CNICO/6.%20JUNIO%20Patrimonio%20T&#233;cn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lación PT."/>
      <sheetName val="Patrimonio Técnico"/>
      <sheetName val="Ponderación de Activos"/>
    </sheetNames>
    <sheetDataSet>
      <sheetData sheetId="0">
        <row r="253">
          <cell r="C253">
            <v>-7813369.5899999999</v>
          </cell>
        </row>
        <row r="255">
          <cell r="C255">
            <v>-12774822.1</v>
          </cell>
        </row>
        <row r="286">
          <cell r="C286">
            <v>-3795854.56</v>
          </cell>
        </row>
        <row r="414">
          <cell r="E414">
            <v>35749452.710000001</v>
          </cell>
        </row>
        <row r="418">
          <cell r="D418">
            <v>86737191.109999999</v>
          </cell>
        </row>
        <row r="422">
          <cell r="D422">
            <v>21241493.190000001</v>
          </cell>
        </row>
        <row r="425">
          <cell r="E425">
            <v>5957207.1900000004</v>
          </cell>
        </row>
        <row r="431">
          <cell r="D431">
            <v>0</v>
          </cell>
        </row>
        <row r="437">
          <cell r="E437">
            <v>149685344.19999999</v>
          </cell>
        </row>
        <row r="438">
          <cell r="E438">
            <v>1692428.1399999857</v>
          </cell>
        </row>
      </sheetData>
      <sheetData sheetId="1"/>
      <sheetData sheetId="2"/>
      <sheetData sheetId="3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17101.3</v>
          </cell>
        </row>
        <row r="17">
          <cell r="F17">
            <v>0</v>
          </cell>
        </row>
        <row r="18">
          <cell r="F18">
            <v>50490795.534999996</v>
          </cell>
        </row>
        <row r="19">
          <cell r="F19">
            <v>49999.724999999999</v>
          </cell>
        </row>
        <row r="20">
          <cell r="F20">
            <v>10703297.470000001</v>
          </cell>
        </row>
        <row r="25">
          <cell r="F25">
            <v>-519742.44000000955</v>
          </cell>
        </row>
        <row r="26">
          <cell r="F26">
            <v>734109619.70000005</v>
          </cell>
        </row>
        <row r="27">
          <cell r="F27">
            <v>20524150.010000002</v>
          </cell>
        </row>
        <row r="28">
          <cell r="F28">
            <v>449403.28</v>
          </cell>
        </row>
        <row r="29">
          <cell r="F29">
            <v>20633584.760000002</v>
          </cell>
        </row>
        <row r="30">
          <cell r="F30">
            <v>10288179.849999998</v>
          </cell>
        </row>
        <row r="31">
          <cell r="F31">
            <v>5967198.1299999962</v>
          </cell>
        </row>
        <row r="36">
          <cell r="E36">
            <v>1147813739.3399999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70FAC-E9C9-4071-A76A-7AD044B73ECB}">
  <sheetPr>
    <tabColor rgb="FFFFFF00"/>
  </sheetPr>
  <dimension ref="B1:J64"/>
  <sheetViews>
    <sheetView tabSelected="1" topLeftCell="A34" zoomScale="85" zoomScaleNormal="85" workbookViewId="0">
      <selection activeCell="C18" sqref="C18"/>
    </sheetView>
  </sheetViews>
  <sheetFormatPr baseColWidth="10" defaultColWidth="41.85546875" defaultRowHeight="12" x14ac:dyDescent="0.2"/>
  <cols>
    <col min="1" max="1" width="2.42578125" style="1" customWidth="1"/>
    <col min="2" max="2" width="13.28515625" style="1" bestFit="1" customWidth="1"/>
    <col min="3" max="3" width="12.28515625" style="1" customWidth="1"/>
    <col min="4" max="4" width="48.42578125" style="1" customWidth="1"/>
    <col min="5" max="5" width="20" style="7" customWidth="1"/>
    <col min="6" max="6" width="20" style="3" customWidth="1"/>
    <col min="7" max="7" width="18" style="4" customWidth="1"/>
    <col min="8" max="8" width="15.28515625" style="5" bestFit="1" customWidth="1"/>
    <col min="9" max="16384" width="41.85546875" style="1"/>
  </cols>
  <sheetData>
    <row r="1" spans="2:10" ht="12.75" x14ac:dyDescent="0.2">
      <c r="C1" s="2" t="s">
        <v>0</v>
      </c>
      <c r="D1" s="2"/>
      <c r="E1" s="2"/>
    </row>
    <row r="2" spans="2:10" x14ac:dyDescent="0.2">
      <c r="C2" s="6"/>
    </row>
    <row r="3" spans="2:10" ht="12" customHeight="1" x14ac:dyDescent="0.2">
      <c r="C3" s="8" t="s">
        <v>1</v>
      </c>
      <c r="D3" s="8"/>
      <c r="E3" s="8"/>
      <c r="F3" s="9"/>
    </row>
    <row r="4" spans="2:10" x14ac:dyDescent="0.2">
      <c r="C4" s="1" t="s">
        <v>2</v>
      </c>
    </row>
    <row r="5" spans="2:10" x14ac:dyDescent="0.2">
      <c r="C5" s="1" t="s">
        <v>3</v>
      </c>
    </row>
    <row r="6" spans="2:10" x14ac:dyDescent="0.2">
      <c r="C6" s="1" t="s">
        <v>4</v>
      </c>
    </row>
    <row r="7" spans="2:10" x14ac:dyDescent="0.2">
      <c r="C7" s="1" t="s">
        <v>5</v>
      </c>
    </row>
    <row r="9" spans="2:10" x14ac:dyDescent="0.2">
      <c r="D9" s="10" t="s">
        <v>6</v>
      </c>
    </row>
    <row r="10" spans="2:10" x14ac:dyDescent="0.2">
      <c r="D10" s="10" t="s">
        <v>7</v>
      </c>
    </row>
    <row r="11" spans="2:10" x14ac:dyDescent="0.2">
      <c r="H11" s="3"/>
      <c r="I11" s="4"/>
      <c r="J11" s="11"/>
    </row>
    <row r="12" spans="2:10" s="10" customFormat="1" x14ac:dyDescent="0.2">
      <c r="B12" s="10" t="s">
        <v>8</v>
      </c>
      <c r="C12" s="12" t="s">
        <v>9</v>
      </c>
      <c r="D12" s="12" t="s">
        <v>10</v>
      </c>
      <c r="E12" s="13" t="s">
        <v>11</v>
      </c>
      <c r="F12" s="3"/>
      <c r="G12" s="4"/>
      <c r="H12" s="3"/>
      <c r="I12" s="4"/>
      <c r="J12" s="11"/>
    </row>
    <row r="13" spans="2:10" x14ac:dyDescent="0.2">
      <c r="B13" s="14">
        <v>1</v>
      </c>
      <c r="C13" s="15">
        <v>31</v>
      </c>
      <c r="D13" s="15" t="s">
        <v>12</v>
      </c>
      <c r="E13" s="16">
        <f>+[1]GENERAL!E414</f>
        <v>35749452.710000001</v>
      </c>
      <c r="H13" s="3"/>
      <c r="I13" s="4"/>
      <c r="J13" s="11"/>
    </row>
    <row r="14" spans="2:10" x14ac:dyDescent="0.2">
      <c r="B14" s="14">
        <v>1</v>
      </c>
      <c r="C14" s="15">
        <v>3301</v>
      </c>
      <c r="D14" s="15" t="s">
        <v>13</v>
      </c>
      <c r="E14" s="16">
        <f>+[1]GENERAL!D418</f>
        <v>86737191.109999999</v>
      </c>
      <c r="H14" s="3"/>
      <c r="I14" s="4"/>
      <c r="J14" s="11"/>
    </row>
    <row r="15" spans="2:10" x14ac:dyDescent="0.2">
      <c r="B15" s="14">
        <v>1</v>
      </c>
      <c r="C15" s="15">
        <v>3302</v>
      </c>
      <c r="D15" s="15" t="s">
        <v>14</v>
      </c>
      <c r="E15" s="16">
        <v>0</v>
      </c>
      <c r="H15" s="3"/>
      <c r="I15" s="4"/>
      <c r="J15" s="11"/>
    </row>
    <row r="16" spans="2:10" x14ac:dyDescent="0.2">
      <c r="B16" s="14">
        <v>1</v>
      </c>
      <c r="C16" s="15">
        <v>3303</v>
      </c>
      <c r="D16" s="15" t="s">
        <v>15</v>
      </c>
      <c r="E16" s="16">
        <f>+[1]GENERAL!D422</f>
        <v>21241493.190000001</v>
      </c>
      <c r="H16" s="3"/>
      <c r="I16" s="4"/>
      <c r="J16" s="11"/>
    </row>
    <row r="17" spans="2:10" x14ac:dyDescent="0.2">
      <c r="B17" s="14">
        <v>1</v>
      </c>
      <c r="C17" s="15">
        <v>34</v>
      </c>
      <c r="D17" s="15" t="s">
        <v>16</v>
      </c>
      <c r="E17" s="16">
        <v>0</v>
      </c>
      <c r="H17" s="3"/>
      <c r="I17" s="4"/>
      <c r="J17" s="11"/>
    </row>
    <row r="18" spans="2:10" x14ac:dyDescent="0.2">
      <c r="B18" s="14">
        <v>1</v>
      </c>
      <c r="C18" s="15">
        <v>35</v>
      </c>
      <c r="D18" s="15" t="s">
        <v>17</v>
      </c>
      <c r="E18" s="16">
        <f>+[1]GENERAL!E425</f>
        <v>5957207.1900000004</v>
      </c>
      <c r="H18" s="3"/>
      <c r="I18" s="4"/>
      <c r="J18" s="11"/>
    </row>
    <row r="19" spans="2:10" x14ac:dyDescent="0.2">
      <c r="B19" s="14">
        <v>1</v>
      </c>
      <c r="C19" s="15">
        <v>3601</v>
      </c>
      <c r="D19" s="15" t="s">
        <v>18</v>
      </c>
      <c r="E19" s="16">
        <f>+[1]GENERAL!D431</f>
        <v>0</v>
      </c>
      <c r="H19" s="3"/>
      <c r="I19" s="4"/>
      <c r="J19" s="11"/>
    </row>
    <row r="20" spans="2:10" x14ac:dyDescent="0.2">
      <c r="B20" s="14">
        <v>1</v>
      </c>
      <c r="C20" s="15">
        <v>3602</v>
      </c>
      <c r="D20" s="15" t="s">
        <v>19</v>
      </c>
      <c r="E20" s="16">
        <v>0</v>
      </c>
      <c r="H20" s="3"/>
      <c r="I20" s="4"/>
      <c r="J20" s="11"/>
    </row>
    <row r="21" spans="2:10" x14ac:dyDescent="0.2">
      <c r="B21" s="14">
        <v>1</v>
      </c>
      <c r="C21" s="15">
        <v>3603</v>
      </c>
      <c r="D21" s="15" t="s">
        <v>20</v>
      </c>
      <c r="E21" s="16">
        <v>0</v>
      </c>
      <c r="H21" s="3"/>
      <c r="I21" s="4"/>
      <c r="J21" s="11"/>
    </row>
    <row r="22" spans="2:10" x14ac:dyDescent="0.2">
      <c r="B22" s="14">
        <v>1</v>
      </c>
      <c r="C22" s="15">
        <v>3604</v>
      </c>
      <c r="D22" s="15" t="s">
        <v>21</v>
      </c>
      <c r="E22" s="16">
        <v>0</v>
      </c>
      <c r="H22" s="3"/>
      <c r="I22" s="4"/>
      <c r="J22" s="11"/>
    </row>
    <row r="23" spans="2:10" x14ac:dyDescent="0.2">
      <c r="B23" s="14">
        <v>0.5</v>
      </c>
      <c r="C23" s="17" t="s">
        <v>22</v>
      </c>
      <c r="D23" s="15" t="s">
        <v>23</v>
      </c>
      <c r="E23" s="16">
        <f>+[1]GENERAL!E438*0.5</f>
        <v>846214.06999999285</v>
      </c>
      <c r="H23" s="3"/>
      <c r="I23" s="4"/>
      <c r="J23" s="11"/>
    </row>
    <row r="24" spans="2:10" x14ac:dyDescent="0.2">
      <c r="C24" s="1" t="s">
        <v>24</v>
      </c>
      <c r="H24" s="3"/>
      <c r="I24" s="4"/>
      <c r="J24" s="11"/>
    </row>
    <row r="25" spans="2:10" x14ac:dyDescent="0.2">
      <c r="C25" s="1" t="s">
        <v>25</v>
      </c>
      <c r="H25" s="3"/>
      <c r="I25" s="4"/>
      <c r="J25" s="11"/>
    </row>
    <row r="26" spans="2:10" x14ac:dyDescent="0.2">
      <c r="H26" s="3"/>
      <c r="I26" s="4"/>
      <c r="J26" s="11"/>
    </row>
    <row r="27" spans="2:10" x14ac:dyDescent="0.2">
      <c r="C27" s="12" t="s">
        <v>26</v>
      </c>
      <c r="D27" s="12" t="s">
        <v>27</v>
      </c>
      <c r="E27" s="18">
        <f>SUM(E13:E23)</f>
        <v>150531558.26999998</v>
      </c>
      <c r="H27" s="3"/>
      <c r="I27" s="4"/>
      <c r="J27" s="11"/>
    </row>
    <row r="28" spans="2:10" x14ac:dyDescent="0.2">
      <c r="H28" s="3"/>
      <c r="I28" s="4"/>
      <c r="J28" s="11"/>
    </row>
    <row r="29" spans="2:10" x14ac:dyDescent="0.2">
      <c r="D29" s="10" t="s">
        <v>28</v>
      </c>
      <c r="H29" s="3"/>
      <c r="I29" s="4"/>
    </row>
    <row r="30" spans="2:10" x14ac:dyDescent="0.2">
      <c r="H30" s="3"/>
      <c r="I30" s="4"/>
    </row>
    <row r="31" spans="2:10" x14ac:dyDescent="0.2">
      <c r="C31" s="12" t="s">
        <v>9</v>
      </c>
      <c r="D31" s="12" t="s">
        <v>10</v>
      </c>
      <c r="E31" s="13" t="s">
        <v>11</v>
      </c>
      <c r="H31" s="3"/>
      <c r="I31" s="4"/>
    </row>
    <row r="32" spans="2:10" x14ac:dyDescent="0.2">
      <c r="B32" s="14">
        <v>0.5</v>
      </c>
      <c r="C32" s="15">
        <v>3305</v>
      </c>
      <c r="D32" s="15" t="s">
        <v>29</v>
      </c>
      <c r="E32" s="16">
        <v>0</v>
      </c>
      <c r="F32" s="19">
        <v>0.5</v>
      </c>
    </row>
    <row r="33" spans="2:8" x14ac:dyDescent="0.2">
      <c r="B33" s="14">
        <v>0.5</v>
      </c>
      <c r="C33" s="15">
        <v>3310</v>
      </c>
      <c r="D33" s="15" t="s">
        <v>30</v>
      </c>
      <c r="E33" s="16">
        <v>0</v>
      </c>
      <c r="F33" s="19">
        <v>0.5</v>
      </c>
      <c r="G33" s="20"/>
    </row>
    <row r="34" spans="2:8" ht="24" x14ac:dyDescent="0.2">
      <c r="B34" s="14">
        <v>1</v>
      </c>
      <c r="C34" s="15">
        <v>149980</v>
      </c>
      <c r="D34" s="15" t="s">
        <v>31</v>
      </c>
      <c r="E34" s="16">
        <f>-[1]GENERAL!C253</f>
        <v>7813369.5899999999</v>
      </c>
      <c r="F34" s="19"/>
      <c r="G34" s="20"/>
    </row>
    <row r="35" spans="2:8" ht="12.75" x14ac:dyDescent="0.2">
      <c r="B35" s="14">
        <v>1</v>
      </c>
      <c r="C35" s="15">
        <v>149989</v>
      </c>
      <c r="D35" s="15" t="s">
        <v>32</v>
      </c>
      <c r="E35" s="16">
        <f>-[1]GENERAL!C255</f>
        <v>12774822.1</v>
      </c>
      <c r="F35" s="19"/>
      <c r="G35" s="20"/>
    </row>
    <row r="36" spans="2:8" x14ac:dyDescent="0.2">
      <c r="B36" s="14">
        <v>1</v>
      </c>
      <c r="C36" s="15">
        <v>169905</v>
      </c>
      <c r="D36" s="15" t="s">
        <v>33</v>
      </c>
      <c r="E36" s="16">
        <f>-[1]GENERAL!C286</f>
        <v>3795854.56</v>
      </c>
      <c r="F36" s="19"/>
      <c r="G36" s="20"/>
    </row>
    <row r="37" spans="2:8" x14ac:dyDescent="0.2">
      <c r="B37" s="14">
        <v>1</v>
      </c>
      <c r="C37" s="15" t="s">
        <v>34</v>
      </c>
      <c r="D37" s="15" t="s">
        <v>35</v>
      </c>
      <c r="E37" s="16">
        <v>0</v>
      </c>
      <c r="F37" s="19"/>
      <c r="G37" s="20"/>
    </row>
    <row r="38" spans="2:8" x14ac:dyDescent="0.2">
      <c r="C38" s="1" t="s">
        <v>36</v>
      </c>
    </row>
    <row r="40" spans="2:8" ht="12.75" x14ac:dyDescent="0.2">
      <c r="C40" s="12" t="s">
        <v>37</v>
      </c>
      <c r="D40" s="12" t="s">
        <v>38</v>
      </c>
      <c r="E40" s="18">
        <f>SUM(E32:E37)</f>
        <v>24384046.249999996</v>
      </c>
      <c r="F40" s="21"/>
      <c r="G40" s="22"/>
      <c r="H40" s="23"/>
    </row>
    <row r="41" spans="2:8" x14ac:dyDescent="0.2">
      <c r="C41" s="6"/>
      <c r="H41" s="24"/>
    </row>
    <row r="42" spans="2:8" x14ac:dyDescent="0.2">
      <c r="C42" s="12" t="s">
        <v>39</v>
      </c>
      <c r="D42" s="12" t="s">
        <v>40</v>
      </c>
      <c r="E42" s="18">
        <f>+E27+E40</f>
        <v>174915604.51999998</v>
      </c>
      <c r="F42" s="25">
        <f>+[1]GENERAL!E437+([1]GENERAL!E438*0.5)-[1]GENERAL!C253-[1]GENERAL!C255-[1]GENERAL!C286</f>
        <v>174915604.51999998</v>
      </c>
      <c r="G42" s="26">
        <f>+E42-F42</f>
        <v>0</v>
      </c>
      <c r="H42" s="24"/>
    </row>
    <row r="44" spans="2:8" x14ac:dyDescent="0.2">
      <c r="D44" s="10" t="s">
        <v>41</v>
      </c>
    </row>
    <row r="45" spans="2:8" ht="12.75" x14ac:dyDescent="0.2">
      <c r="D45" s="27" t="s">
        <v>42</v>
      </c>
      <c r="E45" s="28">
        <f>SUM('[1]Ponderación de Activos'!F4:F11)</f>
        <v>0</v>
      </c>
    </row>
    <row r="46" spans="2:8" ht="12.75" x14ac:dyDescent="0.2">
      <c r="D46" s="27" t="s">
        <v>43</v>
      </c>
      <c r="E46" s="28">
        <f>SUM('[1]Ponderación de Activos'!F15)</f>
        <v>17101.3</v>
      </c>
      <c r="F46" s="29"/>
    </row>
    <row r="47" spans="2:8" ht="12.75" x14ac:dyDescent="0.2">
      <c r="D47" s="27" t="s">
        <v>44</v>
      </c>
      <c r="E47" s="28">
        <f>SUM('[1]Ponderación de Activos'!F16:F20)</f>
        <v>61244092.729999997</v>
      </c>
      <c r="F47" s="29"/>
    </row>
    <row r="48" spans="2:8" ht="12.75" x14ac:dyDescent="0.2">
      <c r="D48" s="27" t="s">
        <v>45</v>
      </c>
      <c r="E48" s="28">
        <f>SUM('[1]Ponderación de Activos'!F24:F31)</f>
        <v>791452393.28999996</v>
      </c>
      <c r="F48" s="29"/>
      <c r="H48" s="23"/>
    </row>
    <row r="49" spans="3:8" ht="24" x14ac:dyDescent="0.2">
      <c r="D49" s="30" t="s">
        <v>46</v>
      </c>
      <c r="E49" s="18">
        <f>SUM(E45:E48)</f>
        <v>852713587.31999993</v>
      </c>
      <c r="F49" s="31">
        <f>E42/E49</f>
        <v>0.20512820145125585</v>
      </c>
    </row>
    <row r="51" spans="3:8" ht="12.75" x14ac:dyDescent="0.2">
      <c r="D51" s="32" t="s">
        <v>47</v>
      </c>
    </row>
    <row r="53" spans="3:8" ht="12.75" x14ac:dyDescent="0.2">
      <c r="C53" s="15" t="s">
        <v>48</v>
      </c>
      <c r="D53" s="33" t="s">
        <v>49</v>
      </c>
      <c r="E53" s="16">
        <f>E49*0.09</f>
        <v>76744222.858799994</v>
      </c>
      <c r="F53" s="21"/>
      <c r="G53" s="34"/>
    </row>
    <row r="54" spans="3:8" ht="12.75" customHeight="1" x14ac:dyDescent="0.2">
      <c r="C54" s="15" t="s">
        <v>50</v>
      </c>
      <c r="D54" s="15" t="s">
        <v>51</v>
      </c>
      <c r="E54" s="16">
        <f>E42-E53</f>
        <v>98171381.661199987</v>
      </c>
      <c r="F54" s="21"/>
    </row>
    <row r="55" spans="3:8" ht="12.75" x14ac:dyDescent="0.2">
      <c r="C55" s="15"/>
      <c r="D55" s="15" t="s">
        <v>52</v>
      </c>
      <c r="E55" s="16">
        <f>'[1]Ponderación de Activos'!E36*4%</f>
        <v>45912549.573599994</v>
      </c>
      <c r="F55" s="21"/>
    </row>
    <row r="63" spans="3:8" ht="15" x14ac:dyDescent="0.25">
      <c r="D63" s="35" t="s">
        <v>53</v>
      </c>
      <c r="E63" s="36" t="s">
        <v>54</v>
      </c>
      <c r="G63" s="37"/>
      <c r="H63" s="38"/>
    </row>
    <row r="64" spans="3:8" ht="15" x14ac:dyDescent="0.25">
      <c r="D64" s="39" t="s">
        <v>55</v>
      </c>
      <c r="E64" s="40" t="s">
        <v>56</v>
      </c>
      <c r="G64" s="37"/>
      <c r="H64" s="38"/>
    </row>
  </sheetData>
  <mergeCells count="2">
    <mergeCell ref="C1:E1"/>
    <mergeCell ref="C3:E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2021-07-09T20:44:45Z</dcterms:created>
  <dcterms:modified xsi:type="dcterms:W3CDTF">2021-07-09T20:46:05Z</dcterms:modified>
</cp:coreProperties>
</file>