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965" yWindow="-15" windowWidth="11130" windowHeight="6720" tabRatio="756" activeTab="1"/>
  </bookViews>
  <sheets>
    <sheet name="GENERAL" sheetId="26" r:id="rId1"/>
    <sheet name="Relación PT." sheetId="27" r:id="rId2"/>
    <sheet name="Patrimonio Técnico" sheetId="29" r:id="rId3"/>
    <sheet name="Ponderación de Activos" sheetId="28" r:id="rId4"/>
  </sheets>
  <calcPr calcId="145621"/>
</workbook>
</file>

<file path=xl/calcChain.xml><?xml version="1.0" encoding="utf-8"?>
<calcChain xmlns="http://schemas.openxmlformats.org/spreadsheetml/2006/main">
  <c r="D28" i="28" l="1"/>
  <c r="F287" i="26" l="1"/>
  <c r="F255" i="26"/>
  <c r="F177" i="26"/>
  <c r="F288" i="26" s="1"/>
  <c r="F289" i="26" l="1"/>
  <c r="D27" i="28" l="1"/>
  <c r="D26" i="28"/>
  <c r="D24" i="28"/>
  <c r="D4" i="28"/>
  <c r="D36" i="27"/>
  <c r="C31" i="27"/>
  <c r="C23" i="27"/>
  <c r="C19" i="27"/>
  <c r="C18" i="27"/>
  <c r="C17" i="27"/>
  <c r="C16" i="27"/>
  <c r="C14" i="27"/>
  <c r="C13" i="27"/>
  <c r="D19" i="28" l="1"/>
  <c r="D23" i="28" s="1"/>
  <c r="D14" i="28"/>
  <c r="G23" i="28" l="1"/>
  <c r="D17" i="28"/>
  <c r="G21" i="28" s="1"/>
  <c r="D6" i="28"/>
  <c r="D22" i="28" l="1"/>
  <c r="G22" i="28"/>
  <c r="G28" i="28"/>
  <c r="E4" i="28" l="1"/>
  <c r="E28" i="28" l="1"/>
  <c r="E27" i="28"/>
  <c r="E26" i="28"/>
  <c r="E24" i="28"/>
  <c r="E19" i="28"/>
  <c r="E17" i="28"/>
  <c r="E14" i="28"/>
  <c r="C28" i="29" s="1"/>
  <c r="E25" i="28"/>
  <c r="E20" i="28"/>
  <c r="E18" i="28"/>
  <c r="E16" i="28"/>
  <c r="E12" i="28"/>
  <c r="E11" i="28"/>
  <c r="E10" i="28"/>
  <c r="E9" i="28"/>
  <c r="E8" i="28"/>
  <c r="E7" i="28"/>
  <c r="E6" i="28"/>
  <c r="E5" i="28"/>
  <c r="E23" i="28" l="1"/>
  <c r="C41" i="27"/>
  <c r="E22" i="28"/>
  <c r="E29" i="28" l="1"/>
  <c r="D29" i="28"/>
  <c r="C31" i="29"/>
  <c r="C43" i="27"/>
  <c r="D31" i="28" l="1"/>
  <c r="H28" i="28"/>
  <c r="D33" i="28" l="1"/>
  <c r="C50" i="27"/>
  <c r="A9" i="29"/>
  <c r="G4" i="28" l="1"/>
  <c r="C34" i="27"/>
  <c r="C15" i="29" s="1"/>
  <c r="C30" i="29" l="1"/>
  <c r="C42" i="27"/>
  <c r="G25" i="28"/>
  <c r="G26" i="28"/>
  <c r="C25" i="27"/>
  <c r="C40" i="27" l="1"/>
  <c r="C26" i="29"/>
  <c r="C14" i="29"/>
  <c r="C36" i="27"/>
  <c r="E36" i="27" s="1"/>
  <c r="C32" i="29" l="1"/>
  <c r="C44" i="27"/>
  <c r="C48" i="27" s="1"/>
  <c r="C49" i="27" s="1"/>
  <c r="C16" i="29"/>
  <c r="C18" i="29" s="1"/>
  <c r="D39" i="28" s="1"/>
  <c r="C44" i="29" s="1"/>
  <c r="C40" i="29"/>
  <c r="D37" i="28" l="1"/>
  <c r="C43" i="29"/>
  <c r="D44" i="27"/>
  <c r="C37" i="29"/>
  <c r="H37" i="29" s="1"/>
  <c r="C42" i="29"/>
  <c r="H32" i="29"/>
  <c r="C38" i="29" l="1"/>
  <c r="C41" i="29" s="1"/>
</calcChain>
</file>

<file path=xl/comments1.xml><?xml version="1.0" encoding="utf-8"?>
<comments xmlns="http://schemas.openxmlformats.org/spreadsheetml/2006/main">
  <authors>
    <author>Usuarios</author>
    <author>User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conciliado con Riesgos</t>
        </r>
      </text>
    </comment>
    <comment ref="C43" authorId="1">
      <text>
        <r>
          <rPr>
            <sz val="9"/>
            <color indexed="81"/>
            <rFont val="Tahoma"/>
            <family val="2"/>
          </rPr>
          <t xml:space="preserve">Este índice debe ser igual al índice de Patrimonio Técnico / Activos y Contingentes
</t>
        </r>
      </text>
    </comment>
  </commentList>
</comments>
</file>

<file path=xl/comments2.xml><?xml version="1.0" encoding="utf-8"?>
<comments xmlns="http://schemas.openxmlformats.org/spreadsheetml/2006/main">
  <authors>
    <author>Usuarios</author>
  </authors>
  <commentList>
    <comment ref="D31" authorId="0">
      <text>
        <r>
          <rPr>
            <b/>
            <sz val="8"/>
            <color indexed="81"/>
            <rFont val="Tahoma"/>
            <family val="2"/>
          </rPr>
          <t>Usuarios:</t>
        </r>
        <r>
          <rPr>
            <sz val="8"/>
            <color indexed="81"/>
            <rFont val="Tahoma"/>
            <family val="2"/>
          </rPr>
          <t xml:space="preserve">
total activos y contingentes
</t>
        </r>
      </text>
    </comment>
  </commentList>
</comments>
</file>

<file path=xl/sharedStrings.xml><?xml version="1.0" encoding="utf-8"?>
<sst xmlns="http://schemas.openxmlformats.org/spreadsheetml/2006/main" count="873" uniqueCount="714">
  <si>
    <t>CODIGO</t>
  </si>
  <si>
    <t>DESCRIPCION</t>
  </si>
  <si>
    <t>VALOR</t>
  </si>
  <si>
    <t xml:space="preserve">Capital social </t>
  </si>
  <si>
    <t>Reservas legales</t>
  </si>
  <si>
    <t>Reservas generales</t>
  </si>
  <si>
    <t>Otros aportes patrimoniales</t>
  </si>
  <si>
    <t>A</t>
  </si>
  <si>
    <t>TOTAL PATRIMONIO TECNICO PRIMARIO</t>
  </si>
  <si>
    <t>CONFORMACION DEL PATRIMONIO TECNICO TOTAL</t>
  </si>
  <si>
    <t>PATRIMONIO TECNICO PRIMARIO</t>
  </si>
  <si>
    <t>PATRIMONIO TECNICO SECUNDARIO</t>
  </si>
  <si>
    <t>Reservas especiales</t>
  </si>
  <si>
    <t>Utilidades o excedentes acumulados</t>
  </si>
  <si>
    <t>5 – 4</t>
  </si>
  <si>
    <t>B</t>
  </si>
  <si>
    <t>TOTAL PATRIMONIO TECNICO SECUNDARIO</t>
  </si>
  <si>
    <t>C = A+B</t>
  </si>
  <si>
    <t>PATRIMONIO TECNICO CONSTITUIDO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</si>
  <si>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</si>
  <si>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</si>
  <si>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</si>
  <si>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</si>
  <si>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</si>
  <si>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ACTIVOS Y CONTINGENTES PONDERADOS POR RIESGO</t>
  </si>
  <si>
    <t>POSICION, REQUERIMIENTO Y RELACION DE PATRIMONIO TECNICO</t>
  </si>
  <si>
    <t>PATRIMONIO TECNICO REQUERIDO</t>
  </si>
  <si>
    <t>H = E - G</t>
  </si>
  <si>
    <t>EXCEDENTE O DEFICIENCIA DE PATRIMONIO TECNICO REQUERIDO</t>
  </si>
  <si>
    <t>ACTIVOS TOTALES Y CONTINGENTES x 4%</t>
  </si>
  <si>
    <t>C</t>
  </si>
  <si>
    <t>( A + B ) PATRIMONIO TECNICO TOTAL</t>
  </si>
  <si>
    <t>D</t>
  </si>
  <si>
    <t>DEDUCCIONES AL PATRIMONIO TECNICO TOTAL (**)</t>
  </si>
  <si>
    <t>E</t>
  </si>
  <si>
    <t>( C – D ) PATRIMONIO TECNICO CONSTITUIDO</t>
  </si>
  <si>
    <t>(**)</t>
  </si>
  <si>
    <t>Sujeto a las restricciones de la tercera disposición transitoria de la sección VII, del capítulo I, subtítulo V, título IV, de la Codificación de Resoluciones de la Superintendencia de Bancos y Seguros y Junta Bancaria</t>
  </si>
  <si>
    <t>Activos ponderados con 0,00</t>
  </si>
  <si>
    <t>Activos ponderados con 0,10</t>
  </si>
  <si>
    <t>Activos ponderados con 0,20</t>
  </si>
  <si>
    <t>Activos ponderados con 0,40</t>
  </si>
  <si>
    <t>Activos ponderados con 0,50</t>
  </si>
  <si>
    <t>Activos ponderados con 1,00</t>
  </si>
  <si>
    <t>H = E – G</t>
  </si>
  <si>
    <t xml:space="preserve"> EXCEDENTE O DEFICIENCIA DE PATRIMONIO</t>
  </si>
  <si>
    <t xml:space="preserve"> TECNICO REQUERIDO</t>
  </si>
  <si>
    <t>ACTIVOS TOTALES Y CONTINGENTES  x 4%</t>
  </si>
  <si>
    <t>Fondos disponibles</t>
  </si>
  <si>
    <t>Inversiones</t>
  </si>
  <si>
    <t>Cuentas por cobrar</t>
  </si>
  <si>
    <t>Propiedades y equipo</t>
  </si>
  <si>
    <t>Otros activos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</si>
  <si>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</si>
  <si>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</si>
  <si>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</si>
  <si>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</si>
  <si>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t xml:space="preserve">                   REPUBLICA  DEL  ECUADOR                                                                                                      FORMULARIO  229</t>
  </si>
  <si>
    <t>Otras</t>
  </si>
  <si>
    <t>(F) TOTAL ACTIVOS Y CONTINGENTES PONDERADOS POR RIESGO</t>
  </si>
  <si>
    <t>Cuenta</t>
  </si>
  <si>
    <t>Código</t>
  </si>
  <si>
    <t>Impuesto al valor agregado - IVA</t>
  </si>
  <si>
    <t>Créditos aprobados no desembolsados</t>
  </si>
  <si>
    <t>Para negociar del Estado o de entidades del sector público</t>
  </si>
  <si>
    <t>Disponibles para la venta del Estado o de entidades del sector publico</t>
  </si>
  <si>
    <t>Mantenidas hasta el vencimiento del Estado o de entidades del sector publico</t>
  </si>
  <si>
    <t>Cartera de Créditos</t>
  </si>
  <si>
    <t>Bienes realizables, adjudicados por pago, de arrendamiento mercantil y no utilizados por la institución</t>
  </si>
  <si>
    <t>Avales comunes</t>
  </si>
  <si>
    <t>Ponderación</t>
  </si>
  <si>
    <t>Activos y contingentes</t>
  </si>
  <si>
    <t>Valor Ponderado</t>
  </si>
  <si>
    <t>Factores de ponderación de activos y contingentes</t>
  </si>
  <si>
    <t>G = F x 9%</t>
  </si>
  <si>
    <t>ACTIVOS</t>
  </si>
  <si>
    <t>FONDOS DISPONIBLES</t>
  </si>
  <si>
    <t>1.1.01</t>
  </si>
  <si>
    <t>Caja</t>
  </si>
  <si>
    <t>1.1.01.05</t>
  </si>
  <si>
    <t>Efectivo</t>
  </si>
  <si>
    <t>1.1.01.10</t>
  </si>
  <si>
    <t>Caja chica</t>
  </si>
  <si>
    <t>1.1.03</t>
  </si>
  <si>
    <t>Bancos y otras instituciones financieras</t>
  </si>
  <si>
    <t>1.1.03.05</t>
  </si>
  <si>
    <t>Banco Central del Ecuador</t>
  </si>
  <si>
    <t>1.1.03.10</t>
  </si>
  <si>
    <t>Bancos e instituciones financieras locales</t>
  </si>
  <si>
    <t>INVERSIONES</t>
  </si>
  <si>
    <t>De 1 a 30 días</t>
  </si>
  <si>
    <t>De 31 a 90 días</t>
  </si>
  <si>
    <t>De 91 a 180 días</t>
  </si>
  <si>
    <t>De 181 a 360 días</t>
  </si>
  <si>
    <t>CARTERA DE CREDITOS</t>
  </si>
  <si>
    <t>1.4.01</t>
  </si>
  <si>
    <t>1.4.01.05</t>
  </si>
  <si>
    <t>1.4.01.10</t>
  </si>
  <si>
    <t>1.4.01.15</t>
  </si>
  <si>
    <t>1.4.01.20</t>
  </si>
  <si>
    <t>1.4.01.25</t>
  </si>
  <si>
    <t>De más de 360 días</t>
  </si>
  <si>
    <t>1.4.02</t>
  </si>
  <si>
    <t>1.4.02.05</t>
  </si>
  <si>
    <t>1.4.02.10</t>
  </si>
  <si>
    <t>1.4.02.15</t>
  </si>
  <si>
    <t>1.4.02.20</t>
  </si>
  <si>
    <t>1.4.02.25</t>
  </si>
  <si>
    <t>1.4.04</t>
  </si>
  <si>
    <t>1.4.04.05</t>
  </si>
  <si>
    <t>1.4.04.10</t>
  </si>
  <si>
    <t>1.4.04.15</t>
  </si>
  <si>
    <t>1.4.04.20</t>
  </si>
  <si>
    <t>1.4.04.25</t>
  </si>
  <si>
    <t>1.4.99</t>
  </si>
  <si>
    <t>(Provisiones para créditos incobrables)</t>
  </si>
  <si>
    <t>1.4.99.05</t>
  </si>
  <si>
    <t>1.4.99.10</t>
  </si>
  <si>
    <t>1.4.99.20</t>
  </si>
  <si>
    <t>CUENTAS POR COBRAR</t>
  </si>
  <si>
    <t>1.6.02</t>
  </si>
  <si>
    <t>Intereses por cobrar de inversiones</t>
  </si>
  <si>
    <t>1.6.03</t>
  </si>
  <si>
    <t>1.6.03.05</t>
  </si>
  <si>
    <t>1.6.03.10</t>
  </si>
  <si>
    <t>1.6.03.20</t>
  </si>
  <si>
    <t>1.6.14</t>
  </si>
  <si>
    <t>1.6.14.30</t>
  </si>
  <si>
    <t>Gastos judiciales</t>
  </si>
  <si>
    <t>1.6.90</t>
  </si>
  <si>
    <t>Cuentas por cobrar varias</t>
  </si>
  <si>
    <t>1.6.90.05</t>
  </si>
  <si>
    <t>Anticipos al personal</t>
  </si>
  <si>
    <t>1.6.90.90</t>
  </si>
  <si>
    <t>1.6.99</t>
  </si>
  <si>
    <t>(Provisión para cuentas por cobrar)</t>
  </si>
  <si>
    <t>1.6.99.10</t>
  </si>
  <si>
    <t>(Provisión para otras cuentas por cobrar)</t>
  </si>
  <si>
    <t>Terrenos</t>
  </si>
  <si>
    <t>PROPIEDADES Y EQUIPO</t>
  </si>
  <si>
    <t>1.8.01</t>
  </si>
  <si>
    <t>1.8.01.01</t>
  </si>
  <si>
    <t>1.8.02</t>
  </si>
  <si>
    <t>Edificios</t>
  </si>
  <si>
    <t>1.8.02.01</t>
  </si>
  <si>
    <t>1.8.05</t>
  </si>
  <si>
    <t>Muebles, enseres y equipos de oficina</t>
  </si>
  <si>
    <t>1.8.05.01</t>
  </si>
  <si>
    <t>Muebles de oficina</t>
  </si>
  <si>
    <t>1.8.05.02</t>
  </si>
  <si>
    <t>Enseres de oficina</t>
  </si>
  <si>
    <t>1.8.05.03</t>
  </si>
  <si>
    <t>Equipo de oficina</t>
  </si>
  <si>
    <t>1.8.06</t>
  </si>
  <si>
    <t>Equipos de computación</t>
  </si>
  <si>
    <t>1.8.06.01</t>
  </si>
  <si>
    <t>1.8.07</t>
  </si>
  <si>
    <t>Unidades de transporte</t>
  </si>
  <si>
    <t>1.8.07.01</t>
  </si>
  <si>
    <t>1.8.90</t>
  </si>
  <si>
    <t>Otros</t>
  </si>
  <si>
    <t>1.8.90.01</t>
  </si>
  <si>
    <t>Otros Activos</t>
  </si>
  <si>
    <t>1.8.99</t>
  </si>
  <si>
    <t>(Depreciación acumulada)</t>
  </si>
  <si>
    <t>1.8.99.05</t>
  </si>
  <si>
    <t>(Edificios)</t>
  </si>
  <si>
    <t>1.8.99.15</t>
  </si>
  <si>
    <t>(Muebles, enseres y equipos de oficina)</t>
  </si>
  <si>
    <t>1.8.99.20</t>
  </si>
  <si>
    <t>(Equipos de computación)</t>
  </si>
  <si>
    <t>1.8.99.25</t>
  </si>
  <si>
    <t>(Unidades de transporte)</t>
  </si>
  <si>
    <t>OTROS ACTIVOS</t>
  </si>
  <si>
    <t>1.9.01</t>
  </si>
  <si>
    <t>Inversiones en acciones y participaciones</t>
  </si>
  <si>
    <t>1.9.01.10</t>
  </si>
  <si>
    <t>En otras instituciones financieras</t>
  </si>
  <si>
    <t>1.9.01.25</t>
  </si>
  <si>
    <t>En otros organismos de integración cooperativa</t>
  </si>
  <si>
    <t>1.9.04</t>
  </si>
  <si>
    <t>Gastos y pagos anticipados</t>
  </si>
  <si>
    <t>1.9.04.10</t>
  </si>
  <si>
    <t>Anticipos a terceros</t>
  </si>
  <si>
    <t>1.9.05</t>
  </si>
  <si>
    <t>Gastos diferidos</t>
  </si>
  <si>
    <t>1.9.05.10</t>
  </si>
  <si>
    <t>Gastos de instalación</t>
  </si>
  <si>
    <t>1.9.05.15</t>
  </si>
  <si>
    <t>Estudios</t>
  </si>
  <si>
    <t>1.9.05.20</t>
  </si>
  <si>
    <t>Programas de computación</t>
  </si>
  <si>
    <t>1.9.05.25</t>
  </si>
  <si>
    <t>Gastos de adecuación</t>
  </si>
  <si>
    <t>1.9.05.90</t>
  </si>
  <si>
    <t>1.9.05.99</t>
  </si>
  <si>
    <t>(Amortización acumulada gastos diferidos)</t>
  </si>
  <si>
    <t>1.9.06</t>
  </si>
  <si>
    <t>Materiales, mercaderías e insumos</t>
  </si>
  <si>
    <t>1.9.06.15</t>
  </si>
  <si>
    <t>Proveeduría</t>
  </si>
  <si>
    <t>1.9.90</t>
  </si>
  <si>
    <t>1.9.90.10</t>
  </si>
  <si>
    <t>Otros impuestos</t>
  </si>
  <si>
    <t>1.9.90.15</t>
  </si>
  <si>
    <t>Depósitos en garantía y para importaciones</t>
  </si>
  <si>
    <t>1.9.90.25</t>
  </si>
  <si>
    <t>Faltantes de caja</t>
  </si>
  <si>
    <t>1.9.90.90</t>
  </si>
  <si>
    <t>Varias</t>
  </si>
  <si>
    <t>1.9.99</t>
  </si>
  <si>
    <t>(Provisión para otros activos irrecuperables)</t>
  </si>
  <si>
    <t>1.9.99.90</t>
  </si>
  <si>
    <t>(Provisión para otros activos)</t>
  </si>
  <si>
    <t xml:space="preserve">TOTAL ACTIVOS: </t>
  </si>
  <si>
    <t>PASIVOS</t>
  </si>
  <si>
    <t>OBLIGACIONES CON EL PUBLICO</t>
  </si>
  <si>
    <t>2.1.01</t>
  </si>
  <si>
    <t>Depósitos a la vista</t>
  </si>
  <si>
    <t>2.1.01.35</t>
  </si>
  <si>
    <t>Depósitos de ahorro</t>
  </si>
  <si>
    <t>2.1.03</t>
  </si>
  <si>
    <t>Depósitos a plazo</t>
  </si>
  <si>
    <t>2.1.03.05</t>
  </si>
  <si>
    <t>2.1.03.10</t>
  </si>
  <si>
    <t>2.1.03.15</t>
  </si>
  <si>
    <t>2.1.03.20</t>
  </si>
  <si>
    <t>2.1.03.25</t>
  </si>
  <si>
    <t>De más de 361 días</t>
  </si>
  <si>
    <t>2.1.05</t>
  </si>
  <si>
    <t>Depósitos Restringidos</t>
  </si>
  <si>
    <t>2.1.05.01</t>
  </si>
  <si>
    <t>OBLIGACIONES INMEDIATAS</t>
  </si>
  <si>
    <t>2.3.02</t>
  </si>
  <si>
    <t>Giros, transferencias y cobranzas por pagar</t>
  </si>
  <si>
    <t>2.3.02.05</t>
  </si>
  <si>
    <t>CUENTAS POR PAGAR</t>
  </si>
  <si>
    <t>2.5.01</t>
  </si>
  <si>
    <t>Intereses por pagar</t>
  </si>
  <si>
    <t>2.5.01.05</t>
  </si>
  <si>
    <t>2.5.01.15</t>
  </si>
  <si>
    <t>2.5.01.35</t>
  </si>
  <si>
    <t>Obligaciones financieras</t>
  </si>
  <si>
    <t>2.5.01.90</t>
  </si>
  <si>
    <t>2.5.03</t>
  </si>
  <si>
    <t>Obligaciones patronales</t>
  </si>
  <si>
    <t>2.5.03.05</t>
  </si>
  <si>
    <t>Remuneraciones</t>
  </si>
  <si>
    <t>2.5.03.10</t>
  </si>
  <si>
    <t>Beneficios Sociales</t>
  </si>
  <si>
    <t>2.5.03.15</t>
  </si>
  <si>
    <t>Aportes al IESS</t>
  </si>
  <si>
    <t>2.5.03.20</t>
  </si>
  <si>
    <t>Fondo de reserva IESS</t>
  </si>
  <si>
    <t>2.5.03.25</t>
  </si>
  <si>
    <t>Participación a empleados</t>
  </si>
  <si>
    <t>2.5.03.90</t>
  </si>
  <si>
    <t>2.5.04</t>
  </si>
  <si>
    <t>Retenciones</t>
  </si>
  <si>
    <t>2.5.04.05</t>
  </si>
  <si>
    <t>Retenciones fiscales</t>
  </si>
  <si>
    <t>2.5.05</t>
  </si>
  <si>
    <t>Contribuciones, impuestos y multas</t>
  </si>
  <si>
    <t>2.5.05.05</t>
  </si>
  <si>
    <t>Impuesto a la renta</t>
  </si>
  <si>
    <t>2.5.05.90</t>
  </si>
  <si>
    <t>Otras contribuciones e impuestos</t>
  </si>
  <si>
    <t>2.5.90</t>
  </si>
  <si>
    <t>Cuentas por pagar varias</t>
  </si>
  <si>
    <t>2.5.90.15</t>
  </si>
  <si>
    <t>Cheques girados no cobrados</t>
  </si>
  <si>
    <t>2.5.90.90</t>
  </si>
  <si>
    <t>Otras cuentas por pagar</t>
  </si>
  <si>
    <t>OBLIGACIONES FINANCIERAS</t>
  </si>
  <si>
    <t>2.6.03</t>
  </si>
  <si>
    <t>Obligaciones con instituciones financieras del exterior</t>
  </si>
  <si>
    <t>2.6.03.20</t>
  </si>
  <si>
    <t>2.6.03.25</t>
  </si>
  <si>
    <t>2.6.06</t>
  </si>
  <si>
    <t>Obligaciones con entidades financieras del sector público</t>
  </si>
  <si>
    <t>2.6.06.05</t>
  </si>
  <si>
    <t>2.6.06.10</t>
  </si>
  <si>
    <t>2.6.06.15</t>
  </si>
  <si>
    <t>2.6.06.20</t>
  </si>
  <si>
    <t>2.6.06.25</t>
  </si>
  <si>
    <t>OTROS PASIVOS</t>
  </si>
  <si>
    <t>2.9.03</t>
  </si>
  <si>
    <t>Fondos en administración</t>
  </si>
  <si>
    <t>2.9.03.01</t>
  </si>
  <si>
    <t>2.9.90</t>
  </si>
  <si>
    <t>2.9.90.05</t>
  </si>
  <si>
    <t>Sobrantes de caja</t>
  </si>
  <si>
    <t>2.9.90.90</t>
  </si>
  <si>
    <t>Varios</t>
  </si>
  <si>
    <t xml:space="preserve">TOTAL PASIVOS: </t>
  </si>
  <si>
    <t>PATRIMONIO</t>
  </si>
  <si>
    <t>CAPITAL SOCIAL</t>
  </si>
  <si>
    <t>3.1.03</t>
  </si>
  <si>
    <t>Aportes de socios</t>
  </si>
  <si>
    <t>3.1.03.15</t>
  </si>
  <si>
    <t>Certificados de Socios</t>
  </si>
  <si>
    <t>RESERVAS</t>
  </si>
  <si>
    <t>3.3.01</t>
  </si>
  <si>
    <t>3.3.03</t>
  </si>
  <si>
    <t>Especiales</t>
  </si>
  <si>
    <t>3.3.03.10</t>
  </si>
  <si>
    <t>Para futuras capitalizaciones</t>
  </si>
  <si>
    <t>3.3.03.90</t>
  </si>
  <si>
    <t>3.3.10</t>
  </si>
  <si>
    <t>Por resultados no operativos</t>
  </si>
  <si>
    <t>3.3.10.01</t>
  </si>
  <si>
    <t>OTROS APORTES PATRIMONIALES</t>
  </si>
  <si>
    <t>3.4.02</t>
  </si>
  <si>
    <t>Donaciones</t>
  </si>
  <si>
    <t>3.4.02.05</t>
  </si>
  <si>
    <t>SUPERAVIT POR VALUACIONES</t>
  </si>
  <si>
    <t>3.5.01</t>
  </si>
  <si>
    <t>Superávit por valuación de propiedades, equipo y otros</t>
  </si>
  <si>
    <t>3.5.01.01</t>
  </si>
  <si>
    <t>RESULTADOS</t>
  </si>
  <si>
    <t>3.6.01</t>
  </si>
  <si>
    <t>3.6.01.01</t>
  </si>
  <si>
    <t>3.6.03</t>
  </si>
  <si>
    <t>3.6.03.01</t>
  </si>
  <si>
    <t>3.6.04</t>
  </si>
  <si>
    <t>(Pérdida del ejercicio)</t>
  </si>
  <si>
    <t>3.6.04.01</t>
  </si>
  <si>
    <t>TOTAL PATRIMONIO:</t>
  </si>
  <si>
    <t>RESULTADO OPERATIVO:</t>
  </si>
  <si>
    <t>TOTAL GENERAL:</t>
  </si>
  <si>
    <t>1.3.03</t>
  </si>
  <si>
    <t>1.3.03.05</t>
  </si>
  <si>
    <t>1.3.03.10</t>
  </si>
  <si>
    <t>1.6.02.10</t>
  </si>
  <si>
    <t>Disponibles para la venta</t>
  </si>
  <si>
    <t>1.3.07</t>
  </si>
  <si>
    <t>De disponibilidad restringida</t>
  </si>
  <si>
    <t>1.6.02.20</t>
  </si>
  <si>
    <t>ACTIVOS TOTALES Y CONTINGENTES * 4%</t>
  </si>
  <si>
    <t>ACTIVOS TOTALES Y CONTINGENTES  CONTABLE</t>
  </si>
  <si>
    <t>3.4.02.10</t>
  </si>
  <si>
    <t>1.4.25</t>
  </si>
  <si>
    <t>1.4.25.05</t>
  </si>
  <si>
    <t>1.4.25.10</t>
  </si>
  <si>
    <t>1.4.25.15</t>
  </si>
  <si>
    <t>1.4.25.20</t>
  </si>
  <si>
    <t>1.4.25.25</t>
  </si>
  <si>
    <t>1.4.26</t>
  </si>
  <si>
    <t>1.4.26.05</t>
  </si>
  <si>
    <t>1.4.26.10</t>
  </si>
  <si>
    <t>1.4.26.15</t>
  </si>
  <si>
    <t>1.4.26.20</t>
  </si>
  <si>
    <t>1.4.26.25</t>
  </si>
  <si>
    <t>1.4.28</t>
  </si>
  <si>
    <t>1.4.28.05</t>
  </si>
  <si>
    <t>1.4.28.10</t>
  </si>
  <si>
    <t>1.4.28.15</t>
  </si>
  <si>
    <t>1.4.28.20</t>
  </si>
  <si>
    <t>1.4.28.25</t>
  </si>
  <si>
    <t>1.4.49</t>
  </si>
  <si>
    <t>1.4.49.05</t>
  </si>
  <si>
    <t>1.4.49.10</t>
  </si>
  <si>
    <t>1.4.49.15</t>
  </si>
  <si>
    <t>1.4.49.20</t>
  </si>
  <si>
    <t>1.4.50</t>
  </si>
  <si>
    <t>1.4.50.05</t>
  </si>
  <si>
    <t>De 1 a 30 dias</t>
  </si>
  <si>
    <t>1.4.50.10</t>
  </si>
  <si>
    <t>De 31 a 90 dias</t>
  </si>
  <si>
    <t>1.4.50.15</t>
  </si>
  <si>
    <t>De 91 a 180 dias</t>
  </si>
  <si>
    <t>1.4.50.20</t>
  </si>
  <si>
    <t>De 181 a 270 dias</t>
  </si>
  <si>
    <t>1.4.50.25</t>
  </si>
  <si>
    <t>De mas de 270 dias</t>
  </si>
  <si>
    <t>1.4.52</t>
  </si>
  <si>
    <t>1.4.52.05</t>
  </si>
  <si>
    <t>1.4.52.10</t>
  </si>
  <si>
    <t>1.4.52.15</t>
  </si>
  <si>
    <t>1.4.52.20</t>
  </si>
  <si>
    <t>De 181 a 360 dias</t>
  </si>
  <si>
    <t>1.4.52.25</t>
  </si>
  <si>
    <t>De mas de 360 dias</t>
  </si>
  <si>
    <t>2.6.07</t>
  </si>
  <si>
    <t>Obligaciones con organismos multilaterales</t>
  </si>
  <si>
    <t>2.6.07.10</t>
  </si>
  <si>
    <t>2.6.07.20</t>
  </si>
  <si>
    <t>2.6.07.25</t>
  </si>
  <si>
    <t>1.4.49.25</t>
  </si>
  <si>
    <t>2.6.07.05</t>
  </si>
  <si>
    <t>1.3.03.15</t>
  </si>
  <si>
    <t>1.4.99.80</t>
  </si>
  <si>
    <t>(Provisión genérica por tecnología crediticia)</t>
  </si>
  <si>
    <t>1.4.99.87</t>
  </si>
  <si>
    <t>(Provisiones no rever.  requerimiento normativo)</t>
  </si>
  <si>
    <t>1.8.05.04</t>
  </si>
  <si>
    <t>Pinacoteca</t>
  </si>
  <si>
    <t>1.9.04.90</t>
  </si>
  <si>
    <t>2.6.03.15</t>
  </si>
  <si>
    <t>SUPERINTENDENCIA  DE  ECONOMIA POPULAR Y SOLIDARIA</t>
  </si>
  <si>
    <t>1.3.03.20</t>
  </si>
  <si>
    <t>6.3.01</t>
  </si>
  <si>
    <t>6.3.01.05</t>
  </si>
  <si>
    <t>6.4.01</t>
  </si>
  <si>
    <t>6.4.01.05</t>
  </si>
  <si>
    <t>2.5.11</t>
  </si>
  <si>
    <t>2.5.11.01</t>
  </si>
  <si>
    <t>J = H/G</t>
  </si>
  <si>
    <t>POSICION/ P.T REQUERIDO</t>
  </si>
  <si>
    <t>K = PTC / TAC</t>
  </si>
  <si>
    <t>PTC/ ACT. Y CONTING.POND.x RIESGO</t>
  </si>
  <si>
    <t>L = PTC / TA</t>
  </si>
  <si>
    <t>PTC/ ACTIVOS Y CONTINGENTES TOTALES</t>
  </si>
  <si>
    <t>M = AF / PTC</t>
  </si>
  <si>
    <t>ACTIVOS FIJOS / PATRIMON.TECNICO CONSTITUIDO</t>
  </si>
  <si>
    <t>NOTAS AL PATRIMONIO TECNICO</t>
  </si>
  <si>
    <t>P.T. / ACTIVOS Y CONTINGENTES TOTALES Art. 50 LGISF</t>
  </si>
  <si>
    <t>ACTIVO FIJO / PATRIMONIO TÉCNICO Art. 54 LGISF</t>
  </si>
  <si>
    <t>1.1.04</t>
  </si>
  <si>
    <t>Efectos de cobro inmediato</t>
  </si>
  <si>
    <t>1.1.04.01</t>
  </si>
  <si>
    <t>1.3.07.20</t>
  </si>
  <si>
    <t>Entregadas en Garantía</t>
  </si>
  <si>
    <t>2.1.01.50</t>
  </si>
  <si>
    <t>Depósitos por confirmar</t>
  </si>
  <si>
    <t>TOTAL</t>
  </si>
  <si>
    <t>COOPERATIVA DE AHORRO Y CRÉDITO JARDÍN AZUAYO LTDA.</t>
  </si>
  <si>
    <t>7.1.02</t>
  </si>
  <si>
    <t>7.1.02.25</t>
  </si>
  <si>
    <t>7.1.02.30</t>
  </si>
  <si>
    <t>7.1.02.40</t>
  </si>
  <si>
    <t>7.1.03</t>
  </si>
  <si>
    <t>7.1.03.10</t>
  </si>
  <si>
    <t>7.1.03.20</t>
  </si>
  <si>
    <t>7.1.05</t>
  </si>
  <si>
    <t>7.1.05.10</t>
  </si>
  <si>
    <t>7.1.07</t>
  </si>
  <si>
    <t>7.1.07.05</t>
  </si>
  <si>
    <t>7.1.07.10</t>
  </si>
  <si>
    <t>7.1.07.20</t>
  </si>
  <si>
    <t>7.1.09</t>
  </si>
  <si>
    <t>7.1.09.05</t>
  </si>
  <si>
    <t>7.1.09.10</t>
  </si>
  <si>
    <t>7.1.09.20</t>
  </si>
  <si>
    <t>7.2.02</t>
  </si>
  <si>
    <t>7.2.02.25</t>
  </si>
  <si>
    <t>7.2.02.30</t>
  </si>
  <si>
    <t>7.2.02.40</t>
  </si>
  <si>
    <t>7.2.03</t>
  </si>
  <si>
    <t>7.2.03.01</t>
  </si>
  <si>
    <t>7.2.03.02</t>
  </si>
  <si>
    <t>7.2.05</t>
  </si>
  <si>
    <t>7.2.05.10</t>
  </si>
  <si>
    <t>7.2.07</t>
  </si>
  <si>
    <t>7.2.07.05</t>
  </si>
  <si>
    <t>7.2.07.10</t>
  </si>
  <si>
    <t>7.2.07.20</t>
  </si>
  <si>
    <t>7.2.09</t>
  </si>
  <si>
    <t>7.2.09.05</t>
  </si>
  <si>
    <t>7.2.09.10</t>
  </si>
  <si>
    <t>7.2.09.20</t>
  </si>
  <si>
    <t>7.3.01</t>
  </si>
  <si>
    <t>7.3.01.10</t>
  </si>
  <si>
    <t>7.3.01.20</t>
  </si>
  <si>
    <t>7.3.01.25</t>
  </si>
  <si>
    <t>7.3.07</t>
  </si>
  <si>
    <t>7.3.07.10</t>
  </si>
  <si>
    <t>7.3.14</t>
  </si>
  <si>
    <t>7.3.14.17</t>
  </si>
  <si>
    <t>7.3.14.18</t>
  </si>
  <si>
    <t>7.3.15</t>
  </si>
  <si>
    <t>7.3.15.05</t>
  </si>
  <si>
    <t>7.3.15.10</t>
  </si>
  <si>
    <t>7.3.15.20</t>
  </si>
  <si>
    <t>7.4.01</t>
  </si>
  <si>
    <t>7.4.01.10</t>
  </si>
  <si>
    <t>7.4.01.20</t>
  </si>
  <si>
    <t>7.4.01.25</t>
  </si>
  <si>
    <t>7.4.07</t>
  </si>
  <si>
    <t>7.4.07.10</t>
  </si>
  <si>
    <t>7.4.14</t>
  </si>
  <si>
    <t>7.4.14.17</t>
  </si>
  <si>
    <t>7.4.14.18</t>
  </si>
  <si>
    <t>7.4.15</t>
  </si>
  <si>
    <t>7.4.15.05</t>
  </si>
  <si>
    <t>7.4.15.10</t>
  </si>
  <si>
    <t>7.4.15.20</t>
  </si>
  <si>
    <t>7.3.04</t>
  </si>
  <si>
    <t>7.3.04.01</t>
  </si>
  <si>
    <t>7.4.04</t>
  </si>
  <si>
    <t>7.4.04.05</t>
  </si>
  <si>
    <t>CUENTAS CONTINGENTES'</t>
  </si>
  <si>
    <t>Avales'</t>
  </si>
  <si>
    <t>Avales Comunes'</t>
  </si>
  <si>
    <t>ACREEDORAS'</t>
  </si>
  <si>
    <t>Avales comunes'</t>
  </si>
  <si>
    <t>CUENTAS DE ORDEN'</t>
  </si>
  <si>
    <t>CUENTAS DE ORDEN DEUDORAS'</t>
  </si>
  <si>
    <t>Activos propios en poder de terceros entregados en garantía'</t>
  </si>
  <si>
    <t>Activos castigados'</t>
  </si>
  <si>
    <t>Cartera de créditos'</t>
  </si>
  <si>
    <t>Cuentas por cobrar'</t>
  </si>
  <si>
    <t>Operaciones activas con empresas vinculadas'</t>
  </si>
  <si>
    <t>Intereses, comisiones e ingresos en suspenso'</t>
  </si>
  <si>
    <t>Cuentas por cobrar castigadas'</t>
  </si>
  <si>
    <t>Cartera de Créditos'</t>
  </si>
  <si>
    <t>Intereses en suspenso'</t>
  </si>
  <si>
    <t>Valores y bienes recibidos de terceros'</t>
  </si>
  <si>
    <t>Documentos en garantía'</t>
  </si>
  <si>
    <t>Bienes Inmuebles en garantía'</t>
  </si>
  <si>
    <t>7.3.02</t>
  </si>
  <si>
    <t>Operaciones pasivas con empresas vinculadas'</t>
  </si>
  <si>
    <t>7.3.02.05</t>
  </si>
  <si>
    <t>Operaciones pasivas  vinculados'</t>
  </si>
  <si>
    <t>Depósitos de entidades del sector público'</t>
  </si>
  <si>
    <t>Depósitos de ahorros'</t>
  </si>
  <si>
    <t>Provisiones Constituidas'</t>
  </si>
  <si>
    <t>Provisión genérica por tecnología crediticia de cartera Cartera de Microcredito'</t>
  </si>
  <si>
    <t>Depósitos o captaciones constituidos como garantía de préstamos'</t>
  </si>
  <si>
    <t>CUENTAS DE ORDEN ACREEDORAS'</t>
  </si>
  <si>
    <t>Bienes inmuebles en garantía'</t>
  </si>
  <si>
    <t>7.4.02</t>
  </si>
  <si>
    <t>7.4.02.05</t>
  </si>
  <si>
    <t>Obligaciones con el público'</t>
  </si>
  <si>
    <t>Depósitos de ahorro'</t>
  </si>
  <si>
    <t>Provisión genérica por tecnología crediticia Cartera de Microcrédito'</t>
  </si>
  <si>
    <t>1.4.03</t>
  </si>
  <si>
    <t>1.4.03.05</t>
  </si>
  <si>
    <t>1.4.03.10</t>
  </si>
  <si>
    <t>1.4.03.15</t>
  </si>
  <si>
    <t>1.4.03.20</t>
  </si>
  <si>
    <t>1.4.03.25</t>
  </si>
  <si>
    <t>1.4.99.15</t>
  </si>
  <si>
    <t>1.6.03.15</t>
  </si>
  <si>
    <t>7.3.01.30</t>
  </si>
  <si>
    <t>En custodia'</t>
  </si>
  <si>
    <t>7.4.01.30</t>
  </si>
  <si>
    <t>1.9.04.99</t>
  </si>
  <si>
    <t>(Amortización de gastos anticipados)</t>
  </si>
  <si>
    <t>ESTADO DE SITUACIÓN FINANCIERA</t>
  </si>
  <si>
    <t>Intereses por cobrar de cartera de créditos</t>
  </si>
  <si>
    <t>1.6.12</t>
  </si>
  <si>
    <t>Inversiones vencidas</t>
  </si>
  <si>
    <t>1.6.12.10</t>
  </si>
  <si>
    <t>Inversiones vencidas disponibles para la venta</t>
  </si>
  <si>
    <t>2.6.02</t>
  </si>
  <si>
    <t>2.6.02.05</t>
  </si>
  <si>
    <t>2.6.02.10</t>
  </si>
  <si>
    <t>2.6.02.15</t>
  </si>
  <si>
    <t>2.6.02.20</t>
  </si>
  <si>
    <t>2.6.02.25</t>
  </si>
  <si>
    <t>3.5.04</t>
  </si>
  <si>
    <t>3.5.04.01</t>
  </si>
  <si>
    <t>Valuación de inversiones en instrumentos financieros</t>
  </si>
  <si>
    <t>1.8.03</t>
  </si>
  <si>
    <t>Construcciones y remodelaciones en curso</t>
  </si>
  <si>
    <t>1.8.03.01</t>
  </si>
  <si>
    <t>Juan Carlos Urgilés Martinez</t>
  </si>
  <si>
    <t>GERENTE GENERAL</t>
  </si>
  <si>
    <t>7.1.05.35</t>
  </si>
  <si>
    <t>Operaciones contingentes'</t>
  </si>
  <si>
    <t>7.2.05.35</t>
  </si>
  <si>
    <t>Operaciones Contingentes'</t>
  </si>
  <si>
    <t>Superávit por valuaciones</t>
  </si>
  <si>
    <t>50% Utilidad o excedentes del ejercicio</t>
  </si>
  <si>
    <t>Utilidades y/o excedentes acumulados</t>
  </si>
  <si>
    <t>50% (Ingresos menos gastos)</t>
  </si>
  <si>
    <t>50% Reserva - Revalorización del patrimonio</t>
  </si>
  <si>
    <t>50% Reserva - Por resultados no operativos</t>
  </si>
  <si>
    <t>Derechos Fiduciarios - Fondos de Liquidez</t>
  </si>
  <si>
    <t>(-) Cartera de crédito de consumo prioritario</t>
  </si>
  <si>
    <t>Cartera comprada a instituciones con resolución de liquidación</t>
  </si>
  <si>
    <t>De Disponibilidad Restringida</t>
  </si>
  <si>
    <t>A valor razonable con cambios en el estado de resultados de entidades del sector privado y sector financiero popular y solidario</t>
  </si>
  <si>
    <t>Disponibles para la venta de entidades del sector privado y del sector financiero popular y solidario</t>
  </si>
  <si>
    <t>Mantenidas hasta el vencimiento de entidades del sector privado y del sector financiero popular y solidario</t>
  </si>
  <si>
    <t>Carteta de crédito de vivienda de interés público por vencer</t>
  </si>
  <si>
    <t>Cartera de crédito de vivienda por vencer</t>
  </si>
  <si>
    <t>(Pérdidas acumuladas)</t>
  </si>
  <si>
    <t>(Pérdida del ejercicio )</t>
  </si>
  <si>
    <t>1.1.03.20</t>
  </si>
  <si>
    <t>INSTITUCIONES DEL SECTOR FINANCIERO POPULAR Y SOLIDARIO</t>
  </si>
  <si>
    <t>DISPONIBLES PARA LA VENTA DE ENTIDADES DEL SECTOR PRIVADO Y SECTOR FINANCIERO POULAR Y SOLIDARIO</t>
  </si>
  <si>
    <t>DE 1 A 30 DÍAS SECTOR PRIVADO</t>
  </si>
  <si>
    <t>DE 31 A 90 DÍAS SECTOR PRIVADO</t>
  </si>
  <si>
    <t>DE 91 A 180 DÍAS SECTOR PRIVADO</t>
  </si>
  <si>
    <t>DE 181 A 360 DÍAS SECTOR PRIVADO</t>
  </si>
  <si>
    <t>1.3.03.50</t>
  </si>
  <si>
    <t>DE 1 A 30 DÍAS SECTOR FINANCIERO POPULAR Y SOLIDARIO</t>
  </si>
  <si>
    <t>1.3.03.55</t>
  </si>
  <si>
    <t>DE 31 A 90 DÍAS SECTOR FINANCIERO POPULAR Y SOLIDARIO</t>
  </si>
  <si>
    <t>1.3.03.60</t>
  </si>
  <si>
    <t>DE 91 A 180 DÍAS SECTOR FINANCIERO POPULAR Y SOLIDARIO</t>
  </si>
  <si>
    <t>CARTERA DE CREDITOS COMERCIAL PRIORITARIO POR VENCER</t>
  </si>
  <si>
    <t>CARTERA DE CREDITOS DE CONSUMO PRIORITARIO POR VENCER</t>
  </si>
  <si>
    <t>CARTERA DE CREDITO INMOBILILARIO POR  VENCER</t>
  </si>
  <si>
    <t>CARTERA DE MICROCREDITO POR VENCER</t>
  </si>
  <si>
    <t>CARTERA DE CREDITOS COMERCIAL PRIORITARIO QUE NO DEVENGA INTERESES</t>
  </si>
  <si>
    <t>CARTERA DE CREDITOS DE CONSUMO PRIORITARIO QUE NO DEVENGA INTERESES</t>
  </si>
  <si>
    <t>CARTERA DE MICROCREDITO QUE NO DEVENGA INTERESES</t>
  </si>
  <si>
    <t>CARTERA DE CREDITOS COMERCIAL PRIORITARIO VENCIDA</t>
  </si>
  <si>
    <t>CARTERA DE CREDITOS DE CONSUMO PRIORITARIO VENCIDA</t>
  </si>
  <si>
    <t>CARTERA DE MICROCREDITO VENCIDA</t>
  </si>
  <si>
    <t>(CARTERA DE CREDITOS COMERCIAL PRIORITARIO)</t>
  </si>
  <si>
    <t>(CARTERA DE CREDITOS DE CONSUMO PRIORITARIO)</t>
  </si>
  <si>
    <t>(CARTERA DE CRÉDITO INMOBILIARIO)</t>
  </si>
  <si>
    <t>(CARTERA DE MICROCREDITOS)</t>
  </si>
  <si>
    <t>CARTERA DE CREDITOS COMERCIAL PRIORITARIO</t>
  </si>
  <si>
    <t>CARTERA DE CREDITOS DE CONSUMO PRIORITARIO</t>
  </si>
  <si>
    <t>CARTERA DE CREDITO INMOBILIARIO</t>
  </si>
  <si>
    <t>CARTERA DE MICROCREDITO</t>
  </si>
  <si>
    <t>PAGOS POR CUENTA DE SOCIOS</t>
  </si>
  <si>
    <t>GIROS Y TRANSFERENCIAS</t>
  </si>
  <si>
    <t>PROVISIONES PARA ACEPTACIONES</t>
  </si>
  <si>
    <t>OBLIGACIONES CON  INSTITUCIOJES FINANCERAS DEL PAIS Y SECTOR FINANCIERO POPULAR Y SOLIDARIO</t>
  </si>
  <si>
    <t>2.6.02.50</t>
  </si>
  <si>
    <t>DE 1 A 30 DIAS DEL SECTOR FINANCIERO POPULAR Y SOLIDARIO</t>
  </si>
  <si>
    <t>2.6.02.55</t>
  </si>
  <si>
    <t>DE 31 A 90 DIAS DEL SECTOR FINANCIERO POPULAR Y SOLIDARIO</t>
  </si>
  <si>
    <t>2.6.02.60</t>
  </si>
  <si>
    <t>DE 91 A 180 DÍAS DEL SECTOR FINANCIERO POPULAR  Y SOLIDARIO</t>
  </si>
  <si>
    <t>2.6.02.65</t>
  </si>
  <si>
    <t>DE 181 A 360 DIAS DEL SECTOR FINANCIERO POPULAR Y SOLIDARIO</t>
  </si>
  <si>
    <t>2.6.02.70</t>
  </si>
  <si>
    <t>DE MAS DE 360 DIAS DEL SECTOR FINANCIERO POPULAR Y SOLIDARIO</t>
  </si>
  <si>
    <t>OTRAS</t>
  </si>
  <si>
    <t xml:space="preserve"> VALUACION DE INVERSIONES EN INSTRUMENTOS FINANCIEROS</t>
  </si>
  <si>
    <t>UTILIDAD O EXCEDENTE DEL EJERCICIO</t>
  </si>
  <si>
    <t>ACREEDORAS POR EL CONTRARIO'</t>
  </si>
  <si>
    <t>CARTERA DE CREDITOS COMERCIAL PRIORITARIO'</t>
  </si>
  <si>
    <t>CARTERA DE CREDITOS DE CONSUMO PRIORITARIO'</t>
  </si>
  <si>
    <t>CARTERA DE MICROCREDITO'</t>
  </si>
  <si>
    <t>CARTERA DE CRÉDITOS Y OTROS ACTIVOS EN DEMANDA JUDICIAL'</t>
  </si>
  <si>
    <t>COMERCIAL PRIORITARIO'</t>
  </si>
  <si>
    <t>CONSUMO PRIORITARIO'</t>
  </si>
  <si>
    <t>MICROCREDITO'</t>
  </si>
  <si>
    <t>CARTERA DE CREDITO COMERCIAL PRIORITARIO'</t>
  </si>
  <si>
    <t>CARTERA DE CREDITO DE CONSUMO PRIORITARIO'</t>
  </si>
  <si>
    <t>DEUDORAS POR EL CONTRARIO'</t>
  </si>
  <si>
    <t>CARTERA DE CREDITOS Y OTROS ACTIVOS EN DEMANDA JUDICIAL'</t>
  </si>
  <si>
    <t>OTROS BIENES EN GARANTIA'</t>
  </si>
  <si>
    <t>DEPOSITOS Y OTRAS CAPTACIONES NO CUBIERTAS POR EL FONDO DE SEGURO DE DEPOSITOS'</t>
  </si>
  <si>
    <t>PROVISION GENERICA POR TECNOLOGIA CREDITICIA CARTERA DE CONSUMO PRIORITARIO'</t>
  </si>
  <si>
    <t>CARTERA COMERCIAL PRIORITARIO'</t>
  </si>
  <si>
    <t>CARTERA DE CONSUMO PRIORITARIO'</t>
  </si>
  <si>
    <t>DEPOSITOS Y OTRAS CAPTACIONES NO CUBIERTAS POR EL FONDO DE SEGURO DE DEPOSITO'</t>
  </si>
  <si>
    <t>DEPOSITOS  O CAPTACIONES CONSTITUIDOS COMO GARANTIA DE PRESTAMOS'</t>
  </si>
  <si>
    <t>En efectivo</t>
  </si>
  <si>
    <t>En bienes</t>
  </si>
  <si>
    <t>2.3.03</t>
  </si>
  <si>
    <t>Recaudaciones para el sector público</t>
  </si>
  <si>
    <t>2.3.03.01</t>
  </si>
  <si>
    <t>Fondo Irrepartible de Reserva Legal</t>
  </si>
  <si>
    <t>3.3.01.05</t>
  </si>
  <si>
    <t>Reserva Legal Irrepartible</t>
  </si>
  <si>
    <t>3.3.01.10</t>
  </si>
  <si>
    <t>Aporte de los socios por capitalización extraordinaria</t>
  </si>
  <si>
    <t>3.3.01.15</t>
  </si>
  <si>
    <t>1.3.03.25</t>
  </si>
  <si>
    <t>DE MÁS DE 360 DÍAS SECTOR PRIVADO</t>
  </si>
  <si>
    <t>1.3.04</t>
  </si>
  <si>
    <t>Disponibles para la venta del estado o de entidades del sector público</t>
  </si>
  <si>
    <t>1.3.04.20</t>
  </si>
  <si>
    <t>1.4.99.89</t>
  </si>
  <si>
    <t>(PROVISION GENERICA VOLUNTARIA)</t>
  </si>
  <si>
    <t>2.6.07.15</t>
  </si>
  <si>
    <t>3.3.01.01</t>
  </si>
  <si>
    <t>Reserva Legal</t>
  </si>
  <si>
    <t>7.1.02.20</t>
  </si>
  <si>
    <t>Inversiones de disponibilidad restringida'</t>
  </si>
  <si>
    <t>7.2.02.20</t>
  </si>
  <si>
    <t>7.3.14.20</t>
  </si>
  <si>
    <t>PROVISION GENERICA VOLUNTARIA CARTERA COMERCIAL PRIORITARIA'</t>
  </si>
  <si>
    <t>7.3.14.21</t>
  </si>
  <si>
    <t>Provision generica voluntaria cartera consumo prioritario'</t>
  </si>
  <si>
    <t>7.3.14.22</t>
  </si>
  <si>
    <t>Provision generica voluntaria cartera inmobiliaria'</t>
  </si>
  <si>
    <t>7.3.14.23</t>
  </si>
  <si>
    <t>Provision generica voluntaria cartera microcredito'</t>
  </si>
  <si>
    <t>7.4.14.20</t>
  </si>
  <si>
    <t>7.4.14.21</t>
  </si>
  <si>
    <t>7.4.14.22</t>
  </si>
  <si>
    <t>7.4.14.23</t>
  </si>
  <si>
    <t>2.6.03.10</t>
  </si>
  <si>
    <t>1.3.03.65</t>
  </si>
  <si>
    <t>DE 181 A 360 DÍAS SECTOR FINANCIERO POPULAR Y SOLIDARIO</t>
  </si>
  <si>
    <t>1.9.90.05</t>
  </si>
  <si>
    <t>Impuesto al valor agregado IVA</t>
  </si>
  <si>
    <t>2.6.03.05</t>
  </si>
  <si>
    <t>1.3.04.05</t>
  </si>
  <si>
    <t>1.3.04.10</t>
  </si>
  <si>
    <t>1.4.06</t>
  </si>
  <si>
    <t>CARTERA DE CREDITO COMERCIAL ORDINARIO POR VENCER</t>
  </si>
  <si>
    <t>1.4.06.05</t>
  </si>
  <si>
    <t>1.4.06.10</t>
  </si>
  <si>
    <t>1.4.06.15</t>
  </si>
  <si>
    <t>1.4.06.20</t>
  </si>
  <si>
    <t>1.4.06.25</t>
  </si>
  <si>
    <t>1.4.99.30</t>
  </si>
  <si>
    <t>(CARTERA DE CREDITO COMERCIAL ORDINARIO)</t>
  </si>
  <si>
    <t>1.6.03.30</t>
  </si>
  <si>
    <t>CARTERA DE CREDITO COMERCIAL ORDINARIO</t>
  </si>
  <si>
    <t>7.3.14.25</t>
  </si>
  <si>
    <t>Provision generica voluntaria cartera comercial ordinaria'</t>
  </si>
  <si>
    <t>7.3.15.30</t>
  </si>
  <si>
    <t>CARTERA DE CREDITO COMERCIAL ORDINARIO'</t>
  </si>
  <si>
    <t>7.4.14.25</t>
  </si>
  <si>
    <t>7.4.15.30</t>
  </si>
  <si>
    <t>Dolores Guanuchi Patiño</t>
  </si>
  <si>
    <t xml:space="preserve">CONTADORA GENERAL  </t>
  </si>
  <si>
    <t xml:space="preserve">CONTADORA GENERAL </t>
  </si>
  <si>
    <t>CONTADORA GENERAL</t>
  </si>
  <si>
    <t>AL 30 DE SEPTIEMBRE DEL 2016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</si>
  <si>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SEPTIEMBRE  DE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</si>
</sst>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#,##0.00_ ;[Red]\-#,##0.00\ "/>
    <numFmt numFmtId="167" formatCode="0.000%"/>
    <numFmt numFmtId="168" formatCode="0.0000000%"/>
    <numFmt numFmtId="169" formatCode="0.0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0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165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0" fillId="0" borderId="0"/>
    <xf numFmtId="165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11" fillId="0" borderId="0" xfId="0" applyFont="1"/>
    <xf numFmtId="0" fontId="11" fillId="0" borderId="0" xfId="0" applyFont="1" applyAlignment="1"/>
    <xf numFmtId="166" fontId="12" fillId="0" borderId="0" xfId="0" applyNumberFormat="1" applyFont="1"/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justify" vertical="top" wrapText="1"/>
    </xf>
    <xf numFmtId="0" fontId="12" fillId="0" borderId="3" xfId="0" applyFont="1" applyBorder="1" applyAlignment="1">
      <alignment horizontal="justify" vertical="top" wrapText="1"/>
    </xf>
    <xf numFmtId="0" fontId="12" fillId="0" borderId="1" xfId="0" applyFont="1" applyBorder="1" applyAlignment="1">
      <alignment horizontal="left" vertical="top" wrapText="1" indent="1"/>
    </xf>
    <xf numFmtId="166" fontId="12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 wrapText="1" indent="2"/>
    </xf>
    <xf numFmtId="0" fontId="11" fillId="0" borderId="1" xfId="0" applyFont="1" applyBorder="1" applyAlignment="1">
      <alignment vertical="top" wrapText="1"/>
    </xf>
    <xf numFmtId="10" fontId="12" fillId="0" borderId="0" xfId="0" applyNumberFormat="1" applyFont="1"/>
    <xf numFmtId="166" fontId="12" fillId="0" borderId="0" xfId="0" applyNumberFormat="1" applyFont="1" applyBorder="1" applyAlignment="1">
      <alignment vertical="top" wrapText="1"/>
    </xf>
    <xf numFmtId="0" fontId="12" fillId="0" borderId="0" xfId="0" applyFont="1" applyAlignment="1">
      <alignment wrapText="1"/>
    </xf>
    <xf numFmtId="10" fontId="12" fillId="0" borderId="0" xfId="0" applyNumberFormat="1" applyFont="1" applyAlignment="1">
      <alignment wrapText="1"/>
    </xf>
    <xf numFmtId="0" fontId="17" fillId="0" borderId="0" xfId="0" applyFont="1" applyFill="1"/>
    <xf numFmtId="40" fontId="18" fillId="0" borderId="0" xfId="0" applyNumberFormat="1" applyFont="1" applyFill="1"/>
    <xf numFmtId="0" fontId="18" fillId="0" borderId="0" xfId="0" applyFont="1" applyFill="1"/>
    <xf numFmtId="0" fontId="19" fillId="0" borderId="0" xfId="0" applyFont="1" applyFill="1"/>
    <xf numFmtId="0" fontId="12" fillId="0" borderId="1" xfId="0" applyFont="1" applyFill="1" applyBorder="1"/>
    <xf numFmtId="0" fontId="11" fillId="0" borderId="1" xfId="0" applyFont="1" applyFill="1" applyBorder="1"/>
    <xf numFmtId="10" fontId="11" fillId="0" borderId="1" xfId="5" applyNumberFormat="1" applyFont="1" applyFill="1" applyBorder="1"/>
    <xf numFmtId="167" fontId="12" fillId="0" borderId="0" xfId="5" applyNumberFormat="1" applyFont="1"/>
    <xf numFmtId="166" fontId="12" fillId="0" borderId="1" xfId="0" applyNumberFormat="1" applyFont="1" applyFill="1" applyBorder="1" applyAlignment="1">
      <alignment vertical="top" wrapText="1"/>
    </xf>
    <xf numFmtId="0" fontId="22" fillId="0" borderId="0" xfId="0" applyFont="1"/>
    <xf numFmtId="0" fontId="22" fillId="0" borderId="0" xfId="0" applyFont="1" applyFill="1" applyBorder="1"/>
    <xf numFmtId="165" fontId="12" fillId="0" borderId="0" xfId="1" applyFont="1" applyFill="1"/>
    <xf numFmtId="166" fontId="12" fillId="0" borderId="0" xfId="0" applyNumberFormat="1" applyFont="1" applyFill="1"/>
    <xf numFmtId="4" fontId="17" fillId="0" borderId="0" xfId="0" applyNumberFormat="1" applyFont="1" applyFill="1" applyBorder="1"/>
    <xf numFmtId="40" fontId="18" fillId="0" borderId="0" xfId="0" applyNumberFormat="1" applyFont="1" applyFill="1" applyBorder="1"/>
    <xf numFmtId="0" fontId="18" fillId="0" borderId="0" xfId="0" applyFont="1" applyFill="1" applyBorder="1"/>
    <xf numFmtId="0" fontId="17" fillId="0" borderId="0" xfId="0" applyFont="1" applyFill="1" applyBorder="1"/>
    <xf numFmtId="40" fontId="17" fillId="0" borderId="0" xfId="0" applyNumberFormat="1" applyFont="1" applyFill="1" applyBorder="1"/>
    <xf numFmtId="0" fontId="15" fillId="0" borderId="0" xfId="0" applyFont="1" applyFill="1"/>
    <xf numFmtId="168" fontId="11" fillId="2" borderId="0" xfId="0" applyNumberFormat="1" applyFont="1" applyFill="1" applyAlignment="1">
      <alignment wrapText="1"/>
    </xf>
    <xf numFmtId="0" fontId="11" fillId="0" borderId="0" xfId="0" applyFont="1" applyAlignment="1">
      <alignment horizontal="center"/>
    </xf>
    <xf numFmtId="166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6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166" fontId="11" fillId="0" borderId="1" xfId="0" applyNumberFormat="1" applyFont="1" applyBorder="1" applyAlignment="1">
      <alignment vertical="top" wrapText="1"/>
    </xf>
    <xf numFmtId="0" fontId="11" fillId="0" borderId="0" xfId="0" applyFont="1" applyFill="1"/>
    <xf numFmtId="40" fontId="12" fillId="0" borderId="0" xfId="0" applyNumberFormat="1" applyFont="1" applyFill="1"/>
    <xf numFmtId="0" fontId="12" fillId="0" borderId="0" xfId="0" applyFont="1" applyFill="1"/>
    <xf numFmtId="40" fontId="12" fillId="0" borderId="0" xfId="0" applyNumberFormat="1" applyFont="1" applyFill="1" applyBorder="1"/>
    <xf numFmtId="0" fontId="12" fillId="0" borderId="0" xfId="0" applyFont="1" applyFill="1" applyBorder="1"/>
    <xf numFmtId="40" fontId="11" fillId="0" borderId="0" xfId="0" applyNumberFormat="1" applyFont="1" applyFill="1" applyBorder="1"/>
    <xf numFmtId="0" fontId="10" fillId="0" borderId="0" xfId="0" applyFont="1"/>
    <xf numFmtId="166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166" fontId="11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 vertical="center" wrapText="1"/>
    </xf>
    <xf numFmtId="9" fontId="12" fillId="0" borderId="0" xfId="0" applyNumberFormat="1" applyFont="1" applyFill="1"/>
    <xf numFmtId="166" fontId="12" fillId="0" borderId="0" xfId="3" applyNumberFormat="1" applyFont="1" applyFill="1" applyAlignment="1"/>
    <xf numFmtId="40" fontId="12" fillId="0" borderId="0" xfId="0" applyNumberFormat="1" applyFont="1" applyFill="1" applyAlignment="1"/>
    <xf numFmtId="9" fontId="12" fillId="0" borderId="1" xfId="0" applyNumberFormat="1" applyFont="1" applyFill="1" applyBorder="1"/>
    <xf numFmtId="166" fontId="12" fillId="0" borderId="1" xfId="3" applyNumberFormat="1" applyFont="1" applyFill="1" applyBorder="1" applyAlignment="1"/>
    <xf numFmtId="40" fontId="12" fillId="0" borderId="1" xfId="0" applyNumberFormat="1" applyFont="1" applyFill="1" applyBorder="1" applyAlignment="1"/>
    <xf numFmtId="0" fontId="11" fillId="0" borderId="0" xfId="0" applyFont="1" applyFill="1" applyAlignment="1">
      <alignment horizontal="right"/>
    </xf>
    <xf numFmtId="166" fontId="11" fillId="0" borderId="1" xfId="0" applyNumberFormat="1" applyFont="1" applyFill="1" applyBorder="1" applyAlignment="1">
      <alignment vertical="top" wrapText="1"/>
    </xf>
    <xf numFmtId="40" fontId="11" fillId="0" borderId="1" xfId="0" applyNumberFormat="1" applyFont="1" applyFill="1" applyBorder="1" applyAlignment="1"/>
    <xf numFmtId="0" fontId="12" fillId="0" borderId="0" xfId="0" applyFont="1" applyFill="1" applyBorder="1" applyAlignment="1">
      <alignment horizontal="left" wrapText="1"/>
    </xf>
    <xf numFmtId="10" fontId="11" fillId="0" borderId="0" xfId="5" applyNumberFormat="1" applyFont="1" applyFill="1"/>
    <xf numFmtId="10" fontId="12" fillId="0" borderId="0" xfId="0" applyNumberFormat="1" applyFont="1" applyFill="1"/>
    <xf numFmtId="40" fontId="11" fillId="0" borderId="0" xfId="0" applyNumberFormat="1" applyFont="1" applyFill="1"/>
    <xf numFmtId="40" fontId="11" fillId="0" borderId="1" xfId="0" applyNumberFormat="1" applyFont="1" applyFill="1" applyBorder="1"/>
    <xf numFmtId="166" fontId="17" fillId="0" borderId="0" xfId="0" applyNumberFormat="1" applyFont="1"/>
    <xf numFmtId="0" fontId="17" fillId="0" borderId="0" xfId="0" applyFont="1" applyAlignment="1">
      <alignment horizontal="center" wrapText="1"/>
    </xf>
    <xf numFmtId="9" fontId="17" fillId="0" borderId="0" xfId="5" applyFont="1" applyBorder="1" applyAlignment="1">
      <alignment horizontal="center" vertical="top" wrapText="1"/>
    </xf>
    <xf numFmtId="166" fontId="17" fillId="0" borderId="0" xfId="0" applyNumberFormat="1" applyFont="1" applyBorder="1" applyAlignment="1">
      <alignment vertical="top" wrapText="1"/>
    </xf>
    <xf numFmtId="166" fontId="17" fillId="0" borderId="0" xfId="0" applyNumberFormat="1" applyFont="1" applyFill="1"/>
    <xf numFmtId="165" fontId="17" fillId="0" borderId="0" xfId="1" applyFont="1" applyFill="1" applyBorder="1"/>
    <xf numFmtId="166" fontId="17" fillId="0" borderId="0" xfId="0" applyNumberFormat="1" applyFont="1" applyBorder="1" applyAlignment="1">
      <alignment horizontal="right" vertical="top" wrapText="1"/>
    </xf>
    <xf numFmtId="10" fontId="17" fillId="0" borderId="0" xfId="5" applyNumberFormat="1" applyFont="1" applyBorder="1" applyAlignment="1">
      <alignment vertical="top" wrapText="1"/>
    </xf>
    <xf numFmtId="169" fontId="17" fillId="0" borderId="0" xfId="0" applyNumberFormat="1" applyFont="1" applyFill="1"/>
    <xf numFmtId="166" fontId="18" fillId="0" borderId="0" xfId="0" applyNumberFormat="1" applyFont="1" applyFill="1"/>
    <xf numFmtId="165" fontId="18" fillId="0" borderId="0" xfId="1" applyFont="1" applyFill="1" applyBorder="1"/>
    <xf numFmtId="0" fontId="18" fillId="0" borderId="0" xfId="0" applyFont="1" applyFill="1" applyBorder="1" applyAlignment="1">
      <alignment vertical="top" wrapText="1"/>
    </xf>
    <xf numFmtId="0" fontId="21" fillId="0" borderId="0" xfId="0" applyFont="1"/>
    <xf numFmtId="40" fontId="21" fillId="0" borderId="0" xfId="0" applyNumberFormat="1" applyFont="1"/>
    <xf numFmtId="0" fontId="20" fillId="0" borderId="0" xfId="0" applyFont="1"/>
    <xf numFmtId="40" fontId="20" fillId="0" borderId="0" xfId="0" applyNumberFormat="1" applyFont="1"/>
    <xf numFmtId="166" fontId="17" fillId="3" borderId="0" xfId="0" applyNumberFormat="1" applyFont="1" applyFill="1" applyBorder="1" applyAlignment="1">
      <alignment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21" fillId="0" borderId="0" xfId="27" applyFont="1"/>
    <xf numFmtId="40" fontId="21" fillId="0" borderId="0" xfId="27" applyNumberFormat="1" applyFont="1"/>
    <xf numFmtId="0" fontId="20" fillId="0" borderId="0" xfId="27" applyFont="1"/>
    <xf numFmtId="40" fontId="20" fillId="0" borderId="0" xfId="27" applyNumberFormat="1" applyFont="1"/>
    <xf numFmtId="165" fontId="18" fillId="0" borderId="0" xfId="1" applyFont="1" applyFill="1"/>
    <xf numFmtId="43" fontId="18" fillId="0" borderId="0" xfId="0" applyNumberFormat="1" applyFont="1" applyFill="1"/>
    <xf numFmtId="164" fontId="18" fillId="0" borderId="0" xfId="0" applyNumberFormat="1" applyFont="1" applyFill="1"/>
    <xf numFmtId="4" fontId="18" fillId="0" borderId="0" xfId="0" applyNumberFormat="1" applyFont="1" applyFill="1"/>
    <xf numFmtId="0" fontId="24" fillId="0" borderId="0" xfId="27" applyFont="1"/>
    <xf numFmtId="0" fontId="21" fillId="0" borderId="0" xfId="0" quotePrefix="1" applyFont="1"/>
    <xf numFmtId="0" fontId="2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vertical="top" wrapText="1"/>
    </xf>
    <xf numFmtId="166" fontId="12" fillId="0" borderId="1" xfId="0" applyNumberFormat="1" applyFont="1" applyBorder="1" applyAlignment="1">
      <alignment vertical="top" wrapText="1"/>
    </xf>
  </cellXfs>
  <cellStyles count="28">
    <cellStyle name="Millares" xfId="1" builtinId="3"/>
    <cellStyle name="Millares 2" xfId="2"/>
    <cellStyle name="Millares 2 2" xfId="15"/>
    <cellStyle name="Millares 3" xfId="14"/>
    <cellStyle name="Millares 4" xfId="26"/>
    <cellStyle name="Normal" xfId="0" builtinId="0"/>
    <cellStyle name="Normal 10" xfId="12"/>
    <cellStyle name="Normal 11" xfId="13"/>
    <cellStyle name="Normal 12" xfId="25"/>
    <cellStyle name="Normal 13" xfId="27"/>
    <cellStyle name="Normal 2" xfId="3"/>
    <cellStyle name="Normal 2 2" xfId="16"/>
    <cellStyle name="Normal 3" xfId="6"/>
    <cellStyle name="Normal 3 2" xfId="19"/>
    <cellStyle name="Normal 4" xfId="7"/>
    <cellStyle name="Normal 4 2" xfId="20"/>
    <cellStyle name="Normal 5" xfId="8"/>
    <cellStyle name="Normal 5 2" xfId="21"/>
    <cellStyle name="Normal 6" xfId="4"/>
    <cellStyle name="Normal 6 2" xfId="17"/>
    <cellStyle name="Normal 7" xfId="9"/>
    <cellStyle name="Normal 7 2" xfId="22"/>
    <cellStyle name="Normal 8" xfId="10"/>
    <cellStyle name="Normal 8 2" xfId="23"/>
    <cellStyle name="Normal 9" xfId="11"/>
    <cellStyle name="Normal 9 2" xfId="24"/>
    <cellStyle name="Porcentaje" xfId="5" builtinId="5"/>
    <cellStyle name="Porcentaje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K398"/>
  <sheetViews>
    <sheetView topLeftCell="A292" workbookViewId="0">
      <selection activeCell="F293" sqref="F293"/>
    </sheetView>
  </sheetViews>
  <sheetFormatPr baseColWidth="10" defaultRowHeight="12" x14ac:dyDescent="0.2"/>
  <cols>
    <col min="1" max="2" width="11.42578125" style="88"/>
    <col min="3" max="3" width="67.7109375" style="89" customWidth="1"/>
    <col min="4" max="7" width="14.42578125" style="89" bestFit="1" customWidth="1"/>
    <col min="8" max="11" width="11.42578125" style="89"/>
    <col min="12" max="16384" width="11.42578125" style="88"/>
  </cols>
  <sheetData>
    <row r="1" spans="2:11" ht="20.25" x14ac:dyDescent="0.3">
      <c r="B1" s="105" t="s">
        <v>426</v>
      </c>
      <c r="C1" s="105"/>
      <c r="D1" s="105"/>
      <c r="E1" s="105"/>
      <c r="F1" s="105"/>
    </row>
    <row r="2" spans="2:11" ht="20.25" x14ac:dyDescent="0.3">
      <c r="B2" s="105" t="s">
        <v>539</v>
      </c>
      <c r="C2" s="105"/>
      <c r="D2" s="105"/>
      <c r="E2" s="105"/>
      <c r="F2" s="105"/>
    </row>
    <row r="3" spans="2:11" ht="20.25" x14ac:dyDescent="0.3">
      <c r="B3" s="105" t="s">
        <v>712</v>
      </c>
      <c r="C3" s="105"/>
      <c r="D3" s="105"/>
      <c r="E3" s="105"/>
      <c r="F3" s="105"/>
    </row>
    <row r="4" spans="2:11" x14ac:dyDescent="0.2">
      <c r="C4" s="88"/>
    </row>
    <row r="5" spans="2:11" s="90" customFormat="1" x14ac:dyDescent="0.2">
      <c r="B5" s="88" t="s">
        <v>0</v>
      </c>
      <c r="C5" s="88" t="s">
        <v>1</v>
      </c>
      <c r="D5" s="89"/>
      <c r="E5" s="89"/>
      <c r="F5" s="89"/>
      <c r="G5" s="91"/>
      <c r="H5" s="91"/>
      <c r="I5" s="91"/>
      <c r="J5" s="91"/>
      <c r="K5" s="91"/>
    </row>
    <row r="6" spans="2:11" x14ac:dyDescent="0.2">
      <c r="B6" s="88">
        <v>1</v>
      </c>
      <c r="C6" s="88" t="s">
        <v>75</v>
      </c>
    </row>
    <row r="7" spans="2:11" x14ac:dyDescent="0.2">
      <c r="B7" s="88">
        <v>1.1000000000000001</v>
      </c>
      <c r="C7" s="88" t="s">
        <v>76</v>
      </c>
      <c r="F7" s="89">
        <v>63805702.990000002</v>
      </c>
    </row>
    <row r="8" spans="2:11" x14ac:dyDescent="0.2">
      <c r="B8" s="88" t="s">
        <v>77</v>
      </c>
      <c r="C8" s="88" t="s">
        <v>78</v>
      </c>
      <c r="E8" s="89">
        <v>7293477.04</v>
      </c>
    </row>
    <row r="9" spans="2:11" x14ac:dyDescent="0.2">
      <c r="B9" s="88" t="s">
        <v>79</v>
      </c>
      <c r="C9" s="88" t="s">
        <v>80</v>
      </c>
      <c r="D9" s="89">
        <v>7236847.04</v>
      </c>
    </row>
    <row r="10" spans="2:11" x14ac:dyDescent="0.2">
      <c r="B10" s="88" t="s">
        <v>81</v>
      </c>
      <c r="C10" s="88" t="s">
        <v>82</v>
      </c>
      <c r="D10" s="89">
        <v>56630</v>
      </c>
    </row>
    <row r="11" spans="2:11" x14ac:dyDescent="0.2">
      <c r="B11" s="88" t="s">
        <v>83</v>
      </c>
      <c r="C11" s="88" t="s">
        <v>84</v>
      </c>
      <c r="E11" s="89">
        <v>56224449.490000002</v>
      </c>
    </row>
    <row r="12" spans="2:11" x14ac:dyDescent="0.2">
      <c r="B12" s="88" t="s">
        <v>85</v>
      </c>
      <c r="C12" s="88" t="s">
        <v>86</v>
      </c>
      <c r="D12" s="89">
        <v>12678574.83</v>
      </c>
    </row>
    <row r="13" spans="2:11" x14ac:dyDescent="0.2">
      <c r="B13" s="88" t="s">
        <v>87</v>
      </c>
      <c r="C13" s="88" t="s">
        <v>88</v>
      </c>
      <c r="D13" s="89">
        <v>32466464.129999999</v>
      </c>
    </row>
    <row r="14" spans="2:11" x14ac:dyDescent="0.2">
      <c r="B14" s="88" t="s">
        <v>580</v>
      </c>
      <c r="C14" s="88" t="s">
        <v>581</v>
      </c>
      <c r="D14" s="89">
        <v>11079410.529999999</v>
      </c>
    </row>
    <row r="15" spans="2:11" x14ac:dyDescent="0.2">
      <c r="B15" s="88" t="s">
        <v>418</v>
      </c>
      <c r="C15" s="88" t="s">
        <v>419</v>
      </c>
      <c r="E15" s="89">
        <v>287776.46000000002</v>
      </c>
    </row>
    <row r="16" spans="2:11" x14ac:dyDescent="0.2">
      <c r="B16" s="88" t="s">
        <v>420</v>
      </c>
      <c r="C16" s="88" t="s">
        <v>419</v>
      </c>
      <c r="D16" s="89">
        <v>287776.46000000002</v>
      </c>
    </row>
    <row r="17" spans="2:6" x14ac:dyDescent="0.2">
      <c r="B17" s="88">
        <v>1.3</v>
      </c>
      <c r="C17" s="88" t="s">
        <v>89</v>
      </c>
      <c r="F17" s="89">
        <v>66676422.079999998</v>
      </c>
    </row>
    <row r="18" spans="2:6" x14ac:dyDescent="0.2">
      <c r="B18" s="88" t="s">
        <v>330</v>
      </c>
      <c r="C18" s="88" t="s">
        <v>582</v>
      </c>
      <c r="E18" s="89">
        <v>66427579.350000001</v>
      </c>
    </row>
    <row r="19" spans="2:6" x14ac:dyDescent="0.2">
      <c r="B19" s="88" t="s">
        <v>331</v>
      </c>
      <c r="C19" s="88" t="s">
        <v>583</v>
      </c>
      <c r="D19" s="89">
        <v>7169434.9199999999</v>
      </c>
    </row>
    <row r="20" spans="2:6" x14ac:dyDescent="0.2">
      <c r="B20" s="88" t="s">
        <v>332</v>
      </c>
      <c r="C20" s="88" t="s">
        <v>584</v>
      </c>
      <c r="D20" s="89">
        <v>24886750.66</v>
      </c>
    </row>
    <row r="21" spans="2:6" x14ac:dyDescent="0.2">
      <c r="B21" s="88" t="s">
        <v>390</v>
      </c>
      <c r="C21" s="88" t="s">
        <v>585</v>
      </c>
      <c r="D21" s="89">
        <v>10074249.369999999</v>
      </c>
    </row>
    <row r="22" spans="2:6" x14ac:dyDescent="0.2">
      <c r="B22" s="88" t="s">
        <v>400</v>
      </c>
      <c r="C22" s="88" t="s">
        <v>586</v>
      </c>
      <c r="D22" s="89">
        <v>1874889.14</v>
      </c>
    </row>
    <row r="23" spans="2:6" x14ac:dyDescent="0.2">
      <c r="B23" s="88" t="s">
        <v>658</v>
      </c>
      <c r="C23" s="88" t="s">
        <v>659</v>
      </c>
      <c r="D23" s="89">
        <v>257132.03</v>
      </c>
    </row>
    <row r="24" spans="2:6" x14ac:dyDescent="0.2">
      <c r="B24" s="88" t="s">
        <v>587</v>
      </c>
      <c r="C24" s="88" t="s">
        <v>588</v>
      </c>
      <c r="D24" s="89">
        <v>6301895.5899999999</v>
      </c>
    </row>
    <row r="25" spans="2:6" x14ac:dyDescent="0.2">
      <c r="B25" s="88" t="s">
        <v>589</v>
      </c>
      <c r="C25" s="88" t="s">
        <v>590</v>
      </c>
      <c r="D25" s="89">
        <v>10625134.439999999</v>
      </c>
    </row>
    <row r="26" spans="2:6" x14ac:dyDescent="0.2">
      <c r="B26" s="88" t="s">
        <v>591</v>
      </c>
      <c r="C26" s="88" t="s">
        <v>592</v>
      </c>
      <c r="D26" s="89">
        <v>5238093.2</v>
      </c>
    </row>
    <row r="27" spans="2:6" x14ac:dyDescent="0.2">
      <c r="B27" s="88" t="s">
        <v>684</v>
      </c>
      <c r="C27" s="88" t="s">
        <v>685</v>
      </c>
      <c r="D27" s="89">
        <v>0</v>
      </c>
    </row>
    <row r="28" spans="2:6" x14ac:dyDescent="0.2">
      <c r="B28" s="88" t="s">
        <v>660</v>
      </c>
      <c r="C28" s="88" t="s">
        <v>661</v>
      </c>
      <c r="E28" s="89">
        <v>201039.69</v>
      </c>
    </row>
    <row r="29" spans="2:6" x14ac:dyDescent="0.2">
      <c r="B29" s="88" t="s">
        <v>689</v>
      </c>
      <c r="C29" s="88" t="s">
        <v>90</v>
      </c>
      <c r="D29" s="89">
        <v>201039.69</v>
      </c>
    </row>
    <row r="30" spans="2:6" x14ac:dyDescent="0.2">
      <c r="B30" s="88" t="s">
        <v>690</v>
      </c>
      <c r="C30" s="88" t="s">
        <v>91</v>
      </c>
      <c r="D30" s="89">
        <v>0</v>
      </c>
    </row>
    <row r="31" spans="2:6" x14ac:dyDescent="0.2">
      <c r="B31" s="88" t="s">
        <v>662</v>
      </c>
      <c r="C31" s="88" t="s">
        <v>93</v>
      </c>
      <c r="D31" s="89">
        <v>0</v>
      </c>
    </row>
    <row r="32" spans="2:6" x14ac:dyDescent="0.2">
      <c r="B32" s="88" t="s">
        <v>335</v>
      </c>
      <c r="C32" s="88" t="s">
        <v>336</v>
      </c>
      <c r="E32" s="89">
        <v>47803.040000000001</v>
      </c>
    </row>
    <row r="33" spans="2:6" x14ac:dyDescent="0.2">
      <c r="B33" s="88" t="s">
        <v>421</v>
      </c>
      <c r="C33" s="88" t="s">
        <v>422</v>
      </c>
      <c r="D33" s="89">
        <v>47803.040000000001</v>
      </c>
    </row>
    <row r="34" spans="2:6" x14ac:dyDescent="0.2">
      <c r="B34" s="88">
        <v>1.4</v>
      </c>
      <c r="C34" s="88" t="s">
        <v>94</v>
      </c>
      <c r="F34" s="89">
        <v>459179112.86000001</v>
      </c>
    </row>
    <row r="35" spans="2:6" x14ac:dyDescent="0.2">
      <c r="B35" s="88" t="s">
        <v>95</v>
      </c>
      <c r="C35" s="88" t="s">
        <v>593</v>
      </c>
      <c r="E35" s="89">
        <v>2583581.91</v>
      </c>
    </row>
    <row r="36" spans="2:6" x14ac:dyDescent="0.2">
      <c r="B36" s="88" t="s">
        <v>96</v>
      </c>
      <c r="C36" s="88" t="s">
        <v>90</v>
      </c>
      <c r="D36" s="89">
        <v>45136.04</v>
      </c>
    </row>
    <row r="37" spans="2:6" x14ac:dyDescent="0.2">
      <c r="B37" s="88" t="s">
        <v>97</v>
      </c>
      <c r="C37" s="88" t="s">
        <v>91</v>
      </c>
      <c r="D37" s="89">
        <v>113360.08</v>
      </c>
    </row>
    <row r="38" spans="2:6" x14ac:dyDescent="0.2">
      <c r="B38" s="88" t="s">
        <v>98</v>
      </c>
      <c r="C38" s="88" t="s">
        <v>92</v>
      </c>
      <c r="D38" s="89">
        <v>150665.01999999999</v>
      </c>
    </row>
    <row r="39" spans="2:6" x14ac:dyDescent="0.2">
      <c r="B39" s="88" t="s">
        <v>99</v>
      </c>
      <c r="C39" s="88" t="s">
        <v>93</v>
      </c>
      <c r="D39" s="89">
        <v>325620.94</v>
      </c>
    </row>
    <row r="40" spans="2:6" x14ac:dyDescent="0.2">
      <c r="B40" s="88" t="s">
        <v>100</v>
      </c>
      <c r="C40" s="88" t="s">
        <v>101</v>
      </c>
      <c r="D40" s="89">
        <v>1948799.83</v>
      </c>
    </row>
    <row r="41" spans="2:6" x14ac:dyDescent="0.2">
      <c r="B41" s="88" t="s">
        <v>102</v>
      </c>
      <c r="C41" s="88" t="s">
        <v>594</v>
      </c>
      <c r="E41" s="89">
        <v>344013234.88999999</v>
      </c>
    </row>
    <row r="42" spans="2:6" x14ac:dyDescent="0.2">
      <c r="B42" s="88" t="s">
        <v>103</v>
      </c>
      <c r="C42" s="88" t="s">
        <v>90</v>
      </c>
      <c r="D42" s="89">
        <v>9302774.0800000001</v>
      </c>
    </row>
    <row r="43" spans="2:6" x14ac:dyDescent="0.2">
      <c r="B43" s="88" t="s">
        <v>104</v>
      </c>
      <c r="C43" s="88" t="s">
        <v>91</v>
      </c>
      <c r="D43" s="89">
        <v>18092296.640000001</v>
      </c>
    </row>
    <row r="44" spans="2:6" x14ac:dyDescent="0.2">
      <c r="B44" s="88" t="s">
        <v>105</v>
      </c>
      <c r="C44" s="88" t="s">
        <v>92</v>
      </c>
      <c r="D44" s="89">
        <v>26854907.010000002</v>
      </c>
    </row>
    <row r="45" spans="2:6" x14ac:dyDescent="0.2">
      <c r="B45" s="88" t="s">
        <v>106</v>
      </c>
      <c r="C45" s="88" t="s">
        <v>93</v>
      </c>
      <c r="D45" s="89">
        <v>49258507.869999997</v>
      </c>
    </row>
    <row r="46" spans="2:6" x14ac:dyDescent="0.2">
      <c r="B46" s="88" t="s">
        <v>107</v>
      </c>
      <c r="C46" s="88" t="s">
        <v>101</v>
      </c>
      <c r="D46" s="89">
        <v>240504749.28999999</v>
      </c>
    </row>
    <row r="47" spans="2:6" x14ac:dyDescent="0.2">
      <c r="B47" s="88" t="s">
        <v>526</v>
      </c>
      <c r="C47" s="88" t="s">
        <v>595</v>
      </c>
      <c r="E47" s="89">
        <v>158568.53</v>
      </c>
    </row>
    <row r="48" spans="2:6" x14ac:dyDescent="0.2">
      <c r="B48" s="88" t="s">
        <v>527</v>
      </c>
      <c r="C48" s="88" t="s">
        <v>90</v>
      </c>
      <c r="D48" s="89">
        <v>1076.0899999999999</v>
      </c>
    </row>
    <row r="49" spans="2:5" x14ac:dyDescent="0.2">
      <c r="B49" s="88" t="s">
        <v>528</v>
      </c>
      <c r="C49" s="88" t="s">
        <v>91</v>
      </c>
      <c r="D49" s="89">
        <v>3018.56</v>
      </c>
    </row>
    <row r="50" spans="2:5" x14ac:dyDescent="0.2">
      <c r="B50" s="88" t="s">
        <v>529</v>
      </c>
      <c r="C50" s="88" t="s">
        <v>92</v>
      </c>
      <c r="D50" s="89">
        <v>4355.3500000000004</v>
      </c>
    </row>
    <row r="51" spans="2:5" x14ac:dyDescent="0.2">
      <c r="B51" s="88" t="s">
        <v>530</v>
      </c>
      <c r="C51" s="88" t="s">
        <v>93</v>
      </c>
      <c r="D51" s="89">
        <v>8623.2199999999993</v>
      </c>
    </row>
    <row r="52" spans="2:5" x14ac:dyDescent="0.2">
      <c r="B52" s="88" t="s">
        <v>531</v>
      </c>
      <c r="C52" s="88" t="s">
        <v>101</v>
      </c>
      <c r="D52" s="89">
        <v>141495.31</v>
      </c>
    </row>
    <row r="53" spans="2:5" x14ac:dyDescent="0.2">
      <c r="B53" s="88" t="s">
        <v>108</v>
      </c>
      <c r="C53" s="88" t="s">
        <v>596</v>
      </c>
      <c r="E53" s="89">
        <v>126976907.63</v>
      </c>
    </row>
    <row r="54" spans="2:5" x14ac:dyDescent="0.2">
      <c r="B54" s="88" t="s">
        <v>109</v>
      </c>
      <c r="C54" s="88" t="s">
        <v>90</v>
      </c>
      <c r="D54" s="89">
        <v>3672977.43</v>
      </c>
    </row>
    <row r="55" spans="2:5" x14ac:dyDescent="0.2">
      <c r="B55" s="88" t="s">
        <v>110</v>
      </c>
      <c r="C55" s="88" t="s">
        <v>91</v>
      </c>
      <c r="D55" s="89">
        <v>7242301.2400000002</v>
      </c>
    </row>
    <row r="56" spans="2:5" x14ac:dyDescent="0.2">
      <c r="B56" s="88" t="s">
        <v>111</v>
      </c>
      <c r="C56" s="88" t="s">
        <v>92</v>
      </c>
      <c r="D56" s="89">
        <v>10516724.949999999</v>
      </c>
    </row>
    <row r="57" spans="2:5" x14ac:dyDescent="0.2">
      <c r="B57" s="88" t="s">
        <v>112</v>
      </c>
      <c r="C57" s="88" t="s">
        <v>93</v>
      </c>
      <c r="D57" s="89">
        <v>19695863.309999999</v>
      </c>
    </row>
    <row r="58" spans="2:5" x14ac:dyDescent="0.2">
      <c r="B58" s="88" t="s">
        <v>113</v>
      </c>
      <c r="C58" s="88" t="s">
        <v>101</v>
      </c>
      <c r="D58" s="89">
        <v>85849040.700000003</v>
      </c>
    </row>
    <row r="59" spans="2:5" x14ac:dyDescent="0.2">
      <c r="B59" s="88" t="s">
        <v>691</v>
      </c>
      <c r="C59" s="88" t="s">
        <v>692</v>
      </c>
      <c r="E59" s="89">
        <v>8333.34</v>
      </c>
    </row>
    <row r="60" spans="2:5" x14ac:dyDescent="0.2">
      <c r="B60" s="88" t="s">
        <v>693</v>
      </c>
      <c r="C60" s="88" t="s">
        <v>90</v>
      </c>
      <c r="D60" s="89">
        <v>833.33</v>
      </c>
    </row>
    <row r="61" spans="2:5" x14ac:dyDescent="0.2">
      <c r="B61" s="88" t="s">
        <v>694</v>
      </c>
      <c r="C61" s="88" t="s">
        <v>91</v>
      </c>
      <c r="D61" s="89">
        <v>1666.66</v>
      </c>
    </row>
    <row r="62" spans="2:5" x14ac:dyDescent="0.2">
      <c r="B62" s="88" t="s">
        <v>695</v>
      </c>
      <c r="C62" s="88" t="s">
        <v>92</v>
      </c>
      <c r="D62" s="89">
        <v>2499.9899999999998</v>
      </c>
    </row>
    <row r="63" spans="2:5" x14ac:dyDescent="0.2">
      <c r="B63" s="88" t="s">
        <v>696</v>
      </c>
      <c r="C63" s="88" t="s">
        <v>93</v>
      </c>
      <c r="D63" s="89">
        <v>3333.36</v>
      </c>
    </row>
    <row r="64" spans="2:5" x14ac:dyDescent="0.2">
      <c r="B64" s="88" t="s">
        <v>697</v>
      </c>
      <c r="C64" s="88" t="s">
        <v>101</v>
      </c>
      <c r="D64" s="89">
        <v>0</v>
      </c>
    </row>
    <row r="65" spans="2:5" x14ac:dyDescent="0.2">
      <c r="B65" s="88" t="s">
        <v>341</v>
      </c>
      <c r="C65" s="88" t="s">
        <v>597</v>
      </c>
      <c r="E65" s="89">
        <v>145233.76</v>
      </c>
    </row>
    <row r="66" spans="2:5" x14ac:dyDescent="0.2">
      <c r="B66" s="88" t="s">
        <v>342</v>
      </c>
      <c r="C66" s="88" t="s">
        <v>90</v>
      </c>
      <c r="D66" s="89">
        <v>10119.040000000001</v>
      </c>
    </row>
    <row r="67" spans="2:5" x14ac:dyDescent="0.2">
      <c r="B67" s="88" t="s">
        <v>343</v>
      </c>
      <c r="C67" s="88" t="s">
        <v>91</v>
      </c>
      <c r="D67" s="89">
        <v>23656.18</v>
      </c>
    </row>
    <row r="68" spans="2:5" x14ac:dyDescent="0.2">
      <c r="B68" s="88" t="s">
        <v>344</v>
      </c>
      <c r="C68" s="88" t="s">
        <v>92</v>
      </c>
      <c r="D68" s="89">
        <v>15252.96</v>
      </c>
    </row>
    <row r="69" spans="2:5" x14ac:dyDescent="0.2">
      <c r="B69" s="88" t="s">
        <v>345</v>
      </c>
      <c r="C69" s="88" t="s">
        <v>93</v>
      </c>
      <c r="D69" s="89">
        <v>28943.42</v>
      </c>
    </row>
    <row r="70" spans="2:5" x14ac:dyDescent="0.2">
      <c r="B70" s="88" t="s">
        <v>346</v>
      </c>
      <c r="C70" s="88" t="s">
        <v>101</v>
      </c>
      <c r="D70" s="89">
        <v>67262.16</v>
      </c>
    </row>
    <row r="71" spans="2:5" x14ac:dyDescent="0.2">
      <c r="B71" s="88" t="s">
        <v>347</v>
      </c>
      <c r="C71" s="88" t="s">
        <v>598</v>
      </c>
      <c r="E71" s="89">
        <v>7523156.9500000002</v>
      </c>
    </row>
    <row r="72" spans="2:5" x14ac:dyDescent="0.2">
      <c r="B72" s="88" t="s">
        <v>348</v>
      </c>
      <c r="C72" s="88" t="s">
        <v>90</v>
      </c>
      <c r="D72" s="89">
        <v>279276.53000000003</v>
      </c>
    </row>
    <row r="73" spans="2:5" x14ac:dyDescent="0.2">
      <c r="B73" s="88" t="s">
        <v>349</v>
      </c>
      <c r="C73" s="88" t="s">
        <v>91</v>
      </c>
      <c r="D73" s="89">
        <v>519116.9</v>
      </c>
    </row>
    <row r="74" spans="2:5" x14ac:dyDescent="0.2">
      <c r="B74" s="88" t="s">
        <v>350</v>
      </c>
      <c r="C74" s="88" t="s">
        <v>92</v>
      </c>
      <c r="D74" s="89">
        <v>757637.81</v>
      </c>
    </row>
    <row r="75" spans="2:5" x14ac:dyDescent="0.2">
      <c r="B75" s="88" t="s">
        <v>351</v>
      </c>
      <c r="C75" s="88" t="s">
        <v>93</v>
      </c>
      <c r="D75" s="89">
        <v>1294438.08</v>
      </c>
    </row>
    <row r="76" spans="2:5" x14ac:dyDescent="0.2">
      <c r="B76" s="88" t="s">
        <v>352</v>
      </c>
      <c r="C76" s="88" t="s">
        <v>101</v>
      </c>
      <c r="D76" s="89">
        <v>4672687.63</v>
      </c>
    </row>
    <row r="77" spans="2:5" x14ac:dyDescent="0.2">
      <c r="B77" s="88" t="s">
        <v>353</v>
      </c>
      <c r="C77" s="88" t="s">
        <v>599</v>
      </c>
      <c r="E77" s="89">
        <v>4231895.9000000004</v>
      </c>
    </row>
    <row r="78" spans="2:5" x14ac:dyDescent="0.2">
      <c r="B78" s="88" t="s">
        <v>354</v>
      </c>
      <c r="C78" s="88" t="s">
        <v>90</v>
      </c>
      <c r="D78" s="89">
        <v>166984.62</v>
      </c>
    </row>
    <row r="79" spans="2:5" x14ac:dyDescent="0.2">
      <c r="B79" s="88" t="s">
        <v>355</v>
      </c>
      <c r="C79" s="88" t="s">
        <v>91</v>
      </c>
      <c r="D79" s="89">
        <v>320884.07</v>
      </c>
    </row>
    <row r="80" spans="2:5" x14ac:dyDescent="0.2">
      <c r="B80" s="88" t="s">
        <v>356</v>
      </c>
      <c r="C80" s="88" t="s">
        <v>92</v>
      </c>
      <c r="D80" s="89">
        <v>456956.86</v>
      </c>
    </row>
    <row r="81" spans="2:5" x14ac:dyDescent="0.2">
      <c r="B81" s="88" t="s">
        <v>357</v>
      </c>
      <c r="C81" s="88" t="s">
        <v>93</v>
      </c>
      <c r="D81" s="89">
        <v>767788.23</v>
      </c>
    </row>
    <row r="82" spans="2:5" x14ac:dyDescent="0.2">
      <c r="B82" s="88" t="s">
        <v>358</v>
      </c>
      <c r="C82" s="88" t="s">
        <v>101</v>
      </c>
      <c r="D82" s="89">
        <v>2519282.12</v>
      </c>
    </row>
    <row r="83" spans="2:5" x14ac:dyDescent="0.2">
      <c r="B83" s="88" t="s">
        <v>359</v>
      </c>
      <c r="C83" s="88" t="s">
        <v>600</v>
      </c>
      <c r="E83" s="89">
        <v>148532.32</v>
      </c>
    </row>
    <row r="84" spans="2:5" x14ac:dyDescent="0.2">
      <c r="B84" s="88" t="s">
        <v>360</v>
      </c>
      <c r="C84" s="88" t="s">
        <v>90</v>
      </c>
      <c r="D84" s="89">
        <v>10119.040000000001</v>
      </c>
    </row>
    <row r="85" spans="2:5" x14ac:dyDescent="0.2">
      <c r="B85" s="88" t="s">
        <v>361</v>
      </c>
      <c r="C85" s="88" t="s">
        <v>91</v>
      </c>
      <c r="D85" s="89">
        <v>20390.41</v>
      </c>
    </row>
    <row r="86" spans="2:5" x14ac:dyDescent="0.2">
      <c r="B86" s="88" t="s">
        <v>362</v>
      </c>
      <c r="C86" s="88" t="s">
        <v>92</v>
      </c>
      <c r="D86" s="89">
        <v>30322.59</v>
      </c>
    </row>
    <row r="87" spans="2:5" x14ac:dyDescent="0.2">
      <c r="B87" s="88" t="s">
        <v>363</v>
      </c>
      <c r="C87" s="88" t="s">
        <v>93</v>
      </c>
      <c r="D87" s="89">
        <v>41558.28</v>
      </c>
    </row>
    <row r="88" spans="2:5" x14ac:dyDescent="0.2">
      <c r="B88" s="88" t="s">
        <v>388</v>
      </c>
      <c r="C88" s="88" t="s">
        <v>101</v>
      </c>
      <c r="D88" s="89">
        <v>46142</v>
      </c>
    </row>
    <row r="89" spans="2:5" x14ac:dyDescent="0.2">
      <c r="B89" s="88" t="s">
        <v>364</v>
      </c>
      <c r="C89" s="88" t="s">
        <v>601</v>
      </c>
      <c r="E89" s="89">
        <v>2703822.56</v>
      </c>
    </row>
    <row r="90" spans="2:5" x14ac:dyDescent="0.2">
      <c r="B90" s="88" t="s">
        <v>365</v>
      </c>
      <c r="C90" s="88" t="s">
        <v>366</v>
      </c>
      <c r="D90" s="89">
        <v>276204.62</v>
      </c>
    </row>
    <row r="91" spans="2:5" x14ac:dyDescent="0.2">
      <c r="B91" s="88" t="s">
        <v>367</v>
      </c>
      <c r="C91" s="88" t="s">
        <v>368</v>
      </c>
      <c r="D91" s="89">
        <v>455324.35</v>
      </c>
    </row>
    <row r="92" spans="2:5" x14ac:dyDescent="0.2">
      <c r="B92" s="88" t="s">
        <v>369</v>
      </c>
      <c r="C92" s="88" t="s">
        <v>370</v>
      </c>
      <c r="D92" s="89">
        <v>427312.15</v>
      </c>
    </row>
    <row r="93" spans="2:5" x14ac:dyDescent="0.2">
      <c r="B93" s="88" t="s">
        <v>371</v>
      </c>
      <c r="C93" s="88" t="s">
        <v>372</v>
      </c>
      <c r="D93" s="89">
        <v>323505.63</v>
      </c>
    </row>
    <row r="94" spans="2:5" x14ac:dyDescent="0.2">
      <c r="B94" s="88" t="s">
        <v>373</v>
      </c>
      <c r="C94" s="88" t="s">
        <v>374</v>
      </c>
      <c r="D94" s="89">
        <v>1221475.81</v>
      </c>
    </row>
    <row r="95" spans="2:5" x14ac:dyDescent="0.2">
      <c r="B95" s="88" t="s">
        <v>375</v>
      </c>
      <c r="C95" s="88" t="s">
        <v>602</v>
      </c>
      <c r="E95" s="89">
        <v>1506101.88</v>
      </c>
    </row>
    <row r="96" spans="2:5" x14ac:dyDescent="0.2">
      <c r="B96" s="88" t="s">
        <v>376</v>
      </c>
      <c r="C96" s="88" t="s">
        <v>366</v>
      </c>
      <c r="D96" s="89">
        <v>165068.64000000001</v>
      </c>
    </row>
    <row r="97" spans="2:6" x14ac:dyDescent="0.2">
      <c r="B97" s="88" t="s">
        <v>377</v>
      </c>
      <c r="C97" s="88" t="s">
        <v>368</v>
      </c>
      <c r="D97" s="89">
        <v>285792.71999999997</v>
      </c>
    </row>
    <row r="98" spans="2:6" x14ac:dyDescent="0.2">
      <c r="B98" s="88" t="s">
        <v>378</v>
      </c>
      <c r="C98" s="88" t="s">
        <v>370</v>
      </c>
      <c r="D98" s="89">
        <v>263069.18</v>
      </c>
    </row>
    <row r="99" spans="2:6" x14ac:dyDescent="0.2">
      <c r="B99" s="88" t="s">
        <v>379</v>
      </c>
      <c r="C99" s="88" t="s">
        <v>380</v>
      </c>
      <c r="D99" s="89">
        <v>364173.27</v>
      </c>
    </row>
    <row r="100" spans="2:6" x14ac:dyDescent="0.2">
      <c r="B100" s="88" t="s">
        <v>381</v>
      </c>
      <c r="C100" s="88" t="s">
        <v>382</v>
      </c>
      <c r="D100" s="89">
        <v>427998.07</v>
      </c>
    </row>
    <row r="101" spans="2:6" x14ac:dyDescent="0.2">
      <c r="B101" s="88" t="s">
        <v>114</v>
      </c>
      <c r="C101" s="88" t="s">
        <v>115</v>
      </c>
      <c r="E101" s="89">
        <v>-30820256.809999999</v>
      </c>
    </row>
    <row r="102" spans="2:6" x14ac:dyDescent="0.2">
      <c r="B102" s="88" t="s">
        <v>116</v>
      </c>
      <c r="C102" s="88" t="s">
        <v>603</v>
      </c>
      <c r="D102" s="89">
        <v>-243519.04</v>
      </c>
    </row>
    <row r="103" spans="2:6" x14ac:dyDescent="0.2">
      <c r="B103" s="88" t="s">
        <v>117</v>
      </c>
      <c r="C103" s="88" t="s">
        <v>604</v>
      </c>
      <c r="D103" s="89">
        <v>-12970311.42</v>
      </c>
    </row>
    <row r="104" spans="2:6" x14ac:dyDescent="0.2">
      <c r="B104" s="88" t="s">
        <v>532</v>
      </c>
      <c r="C104" s="88" t="s">
        <v>605</v>
      </c>
      <c r="D104" s="89">
        <v>-1987.13</v>
      </c>
    </row>
    <row r="105" spans="2:6" x14ac:dyDescent="0.2">
      <c r="B105" s="88" t="s">
        <v>118</v>
      </c>
      <c r="C105" s="88" t="s">
        <v>606</v>
      </c>
      <c r="D105" s="89">
        <v>-6287744.5800000001</v>
      </c>
    </row>
    <row r="106" spans="2:6" x14ac:dyDescent="0.2">
      <c r="B106" s="88" t="s">
        <v>698</v>
      </c>
      <c r="C106" s="88" t="s">
        <v>699</v>
      </c>
      <c r="D106" s="89">
        <v>-165.83</v>
      </c>
    </row>
    <row r="107" spans="2:6" x14ac:dyDescent="0.2">
      <c r="B107" s="88" t="s">
        <v>391</v>
      </c>
      <c r="C107" s="88" t="s">
        <v>392</v>
      </c>
      <c r="D107" s="89">
        <v>-4781793.42</v>
      </c>
    </row>
    <row r="108" spans="2:6" x14ac:dyDescent="0.2">
      <c r="B108" s="88" t="s">
        <v>393</v>
      </c>
      <c r="C108" s="88" t="s">
        <v>394</v>
      </c>
      <c r="D108" s="89">
        <v>-1634741.69</v>
      </c>
    </row>
    <row r="109" spans="2:6" x14ac:dyDescent="0.2">
      <c r="B109" s="88" t="s">
        <v>663</v>
      </c>
      <c r="C109" s="88" t="s">
        <v>664</v>
      </c>
      <c r="D109" s="89">
        <v>-4899993.7</v>
      </c>
    </row>
    <row r="110" spans="2:6" x14ac:dyDescent="0.2">
      <c r="B110" s="88">
        <v>1.6</v>
      </c>
      <c r="C110" s="88" t="s">
        <v>119</v>
      </c>
      <c r="F110" s="89">
        <v>5441900.6900000004</v>
      </c>
    </row>
    <row r="111" spans="2:6" x14ac:dyDescent="0.2">
      <c r="B111" s="88" t="s">
        <v>120</v>
      </c>
      <c r="C111" s="88" t="s">
        <v>121</v>
      </c>
      <c r="E111" s="89">
        <v>644371.28</v>
      </c>
    </row>
    <row r="112" spans="2:6" x14ac:dyDescent="0.2">
      <c r="B112" s="88" t="s">
        <v>333</v>
      </c>
      <c r="C112" s="88" t="s">
        <v>334</v>
      </c>
      <c r="D112" s="89">
        <v>642464.85</v>
      </c>
    </row>
    <row r="113" spans="2:5" x14ac:dyDescent="0.2">
      <c r="B113" s="88" t="s">
        <v>337</v>
      </c>
      <c r="C113" s="88" t="s">
        <v>336</v>
      </c>
      <c r="D113" s="89">
        <v>1906.43</v>
      </c>
    </row>
    <row r="114" spans="2:5" x14ac:dyDescent="0.2">
      <c r="B114" s="88" t="s">
        <v>122</v>
      </c>
      <c r="C114" s="88" t="s">
        <v>540</v>
      </c>
      <c r="E114" s="89">
        <v>4508145.7699999996</v>
      </c>
    </row>
    <row r="115" spans="2:5" x14ac:dyDescent="0.2">
      <c r="B115" s="88" t="s">
        <v>123</v>
      </c>
      <c r="C115" s="88" t="s">
        <v>607</v>
      </c>
      <c r="D115" s="89">
        <v>20615.77</v>
      </c>
    </row>
    <row r="116" spans="2:5" x14ac:dyDescent="0.2">
      <c r="B116" s="88" t="s">
        <v>124</v>
      </c>
      <c r="C116" s="88" t="s">
        <v>608</v>
      </c>
      <c r="D116" s="89">
        <v>3078850.11</v>
      </c>
    </row>
    <row r="117" spans="2:5" x14ac:dyDescent="0.2">
      <c r="B117" s="88" t="s">
        <v>533</v>
      </c>
      <c r="C117" s="88" t="s">
        <v>609</v>
      </c>
      <c r="D117" s="89">
        <v>772.03</v>
      </c>
    </row>
    <row r="118" spans="2:5" x14ac:dyDescent="0.2">
      <c r="B118" s="88" t="s">
        <v>125</v>
      </c>
      <c r="C118" s="88" t="s">
        <v>610</v>
      </c>
      <c r="D118" s="89">
        <v>1407856.93</v>
      </c>
    </row>
    <row r="119" spans="2:5" x14ac:dyDescent="0.2">
      <c r="B119" s="88" t="s">
        <v>700</v>
      </c>
      <c r="C119" s="88" t="s">
        <v>701</v>
      </c>
      <c r="D119" s="89">
        <v>50.93</v>
      </c>
    </row>
    <row r="120" spans="2:5" x14ac:dyDescent="0.2">
      <c r="B120" s="88" t="s">
        <v>541</v>
      </c>
      <c r="C120" s="88" t="s">
        <v>542</v>
      </c>
      <c r="E120" s="89">
        <v>0</v>
      </c>
    </row>
    <row r="121" spans="2:5" x14ac:dyDescent="0.2">
      <c r="B121" s="88" t="s">
        <v>543</v>
      </c>
      <c r="C121" s="88" t="s">
        <v>544</v>
      </c>
      <c r="D121" s="89">
        <v>0</v>
      </c>
    </row>
    <row r="122" spans="2:5" x14ac:dyDescent="0.2">
      <c r="B122" s="88" t="s">
        <v>126</v>
      </c>
      <c r="C122" s="88" t="s">
        <v>611</v>
      </c>
      <c r="E122" s="89">
        <v>289948.2</v>
      </c>
    </row>
    <row r="123" spans="2:5" x14ac:dyDescent="0.2">
      <c r="B123" s="88" t="s">
        <v>127</v>
      </c>
      <c r="C123" s="88" t="s">
        <v>128</v>
      </c>
      <c r="D123" s="89">
        <v>289948.2</v>
      </c>
    </row>
    <row r="124" spans="2:5" x14ac:dyDescent="0.2">
      <c r="B124" s="88" t="s">
        <v>129</v>
      </c>
      <c r="C124" s="88" t="s">
        <v>130</v>
      </c>
      <c r="E124" s="89">
        <v>919716.71</v>
      </c>
    </row>
    <row r="125" spans="2:5" x14ac:dyDescent="0.2">
      <c r="B125" s="88" t="s">
        <v>131</v>
      </c>
      <c r="C125" s="88" t="s">
        <v>132</v>
      </c>
      <c r="D125" s="89">
        <v>13367.39</v>
      </c>
    </row>
    <row r="126" spans="2:5" x14ac:dyDescent="0.2">
      <c r="B126" s="88" t="s">
        <v>133</v>
      </c>
      <c r="C126" s="88" t="s">
        <v>58</v>
      </c>
      <c r="D126" s="89">
        <v>906349.32</v>
      </c>
    </row>
    <row r="127" spans="2:5" x14ac:dyDescent="0.2">
      <c r="B127" s="88" t="s">
        <v>134</v>
      </c>
      <c r="C127" s="88" t="s">
        <v>135</v>
      </c>
      <c r="E127" s="89">
        <v>-920281.27</v>
      </c>
    </row>
    <row r="128" spans="2:5" x14ac:dyDescent="0.2">
      <c r="B128" s="88" t="s">
        <v>136</v>
      </c>
      <c r="C128" s="88" t="s">
        <v>137</v>
      </c>
      <c r="D128" s="89">
        <v>-920281.27</v>
      </c>
    </row>
    <row r="129" spans="2:6" x14ac:dyDescent="0.2">
      <c r="B129" s="88">
        <v>1.8</v>
      </c>
      <c r="C129" s="88" t="s">
        <v>139</v>
      </c>
      <c r="F129" s="89">
        <v>12233185.32</v>
      </c>
    </row>
    <row r="130" spans="2:6" x14ac:dyDescent="0.2">
      <c r="B130" s="88" t="s">
        <v>140</v>
      </c>
      <c r="C130" s="88" t="s">
        <v>138</v>
      </c>
      <c r="E130" s="89">
        <v>4266923.2699999996</v>
      </c>
    </row>
    <row r="131" spans="2:6" x14ac:dyDescent="0.2">
      <c r="B131" s="88" t="s">
        <v>141</v>
      </c>
      <c r="C131" s="88" t="s">
        <v>138</v>
      </c>
      <c r="D131" s="89">
        <v>4266923.2699999996</v>
      </c>
    </row>
    <row r="132" spans="2:6" x14ac:dyDescent="0.2">
      <c r="B132" s="88" t="s">
        <v>142</v>
      </c>
      <c r="C132" s="88" t="s">
        <v>143</v>
      </c>
      <c r="E132" s="89">
        <v>7496425.5599999996</v>
      </c>
    </row>
    <row r="133" spans="2:6" x14ac:dyDescent="0.2">
      <c r="B133" s="88" t="s">
        <v>144</v>
      </c>
      <c r="C133" s="88" t="s">
        <v>143</v>
      </c>
      <c r="D133" s="89">
        <v>7496425.5599999996</v>
      </c>
    </row>
    <row r="134" spans="2:6" x14ac:dyDescent="0.2">
      <c r="B134" s="88" t="s">
        <v>554</v>
      </c>
      <c r="C134" s="88" t="s">
        <v>555</v>
      </c>
      <c r="E134" s="89">
        <v>77207.73</v>
      </c>
    </row>
    <row r="135" spans="2:6" x14ac:dyDescent="0.2">
      <c r="B135" s="88" t="s">
        <v>556</v>
      </c>
      <c r="C135" s="88" t="s">
        <v>555</v>
      </c>
      <c r="D135" s="89">
        <v>77207.73</v>
      </c>
    </row>
    <row r="136" spans="2:6" x14ac:dyDescent="0.2">
      <c r="B136" s="88" t="s">
        <v>145</v>
      </c>
      <c r="C136" s="88" t="s">
        <v>146</v>
      </c>
      <c r="E136" s="89">
        <v>1389418.83</v>
      </c>
    </row>
    <row r="137" spans="2:6" x14ac:dyDescent="0.2">
      <c r="B137" s="88" t="s">
        <v>147</v>
      </c>
      <c r="C137" s="88" t="s">
        <v>148</v>
      </c>
      <c r="D137" s="89">
        <v>764325.84</v>
      </c>
    </row>
    <row r="138" spans="2:6" x14ac:dyDescent="0.2">
      <c r="B138" s="88" t="s">
        <v>149</v>
      </c>
      <c r="C138" s="88" t="s">
        <v>150</v>
      </c>
      <c r="D138" s="89">
        <v>346662.79</v>
      </c>
    </row>
    <row r="139" spans="2:6" x14ac:dyDescent="0.2">
      <c r="B139" s="88" t="s">
        <v>151</v>
      </c>
      <c r="C139" s="88" t="s">
        <v>152</v>
      </c>
      <c r="D139" s="89">
        <v>277130.2</v>
      </c>
    </row>
    <row r="140" spans="2:6" x14ac:dyDescent="0.2">
      <c r="B140" s="88" t="s">
        <v>395</v>
      </c>
      <c r="C140" s="88" t="s">
        <v>396</v>
      </c>
      <c r="D140" s="89">
        <v>1300</v>
      </c>
    </row>
    <row r="141" spans="2:6" x14ac:dyDescent="0.2">
      <c r="B141" s="88" t="s">
        <v>153</v>
      </c>
      <c r="C141" s="88" t="s">
        <v>154</v>
      </c>
      <c r="E141" s="89">
        <v>6160175.0199999996</v>
      </c>
    </row>
    <row r="142" spans="2:6" x14ac:dyDescent="0.2">
      <c r="B142" s="88" t="s">
        <v>155</v>
      </c>
      <c r="C142" s="88" t="s">
        <v>154</v>
      </c>
      <c r="D142" s="89">
        <v>6160175.0199999996</v>
      </c>
    </row>
    <row r="143" spans="2:6" x14ac:dyDescent="0.2">
      <c r="B143" s="88" t="s">
        <v>156</v>
      </c>
      <c r="C143" s="88" t="s">
        <v>157</v>
      </c>
      <c r="E143" s="89">
        <v>293635.19</v>
      </c>
    </row>
    <row r="144" spans="2:6" x14ac:dyDescent="0.2">
      <c r="B144" s="88" t="s">
        <v>158</v>
      </c>
      <c r="C144" s="88" t="s">
        <v>157</v>
      </c>
      <c r="D144" s="89">
        <v>293635.19</v>
      </c>
    </row>
    <row r="145" spans="2:6" x14ac:dyDescent="0.2">
      <c r="B145" s="88" t="s">
        <v>159</v>
      </c>
      <c r="C145" s="88" t="s">
        <v>160</v>
      </c>
      <c r="E145" s="89">
        <v>2029.26</v>
      </c>
    </row>
    <row r="146" spans="2:6" x14ac:dyDescent="0.2">
      <c r="B146" s="88" t="s">
        <v>161</v>
      </c>
      <c r="C146" s="88" t="s">
        <v>162</v>
      </c>
      <c r="D146" s="89">
        <v>2029.26</v>
      </c>
    </row>
    <row r="147" spans="2:6" x14ac:dyDescent="0.2">
      <c r="B147" s="88" t="s">
        <v>163</v>
      </c>
      <c r="C147" s="88" t="s">
        <v>164</v>
      </c>
      <c r="E147" s="89">
        <v>-7452629.54</v>
      </c>
    </row>
    <row r="148" spans="2:6" x14ac:dyDescent="0.2">
      <c r="B148" s="88" t="s">
        <v>165</v>
      </c>
      <c r="C148" s="88" t="s">
        <v>166</v>
      </c>
      <c r="D148" s="89">
        <v>-1790340.44</v>
      </c>
    </row>
    <row r="149" spans="2:6" x14ac:dyDescent="0.2">
      <c r="B149" s="88" t="s">
        <v>167</v>
      </c>
      <c r="C149" s="88" t="s">
        <v>168</v>
      </c>
      <c r="D149" s="89">
        <v>-477151.46</v>
      </c>
    </row>
    <row r="150" spans="2:6" x14ac:dyDescent="0.2">
      <c r="B150" s="88" t="s">
        <v>169</v>
      </c>
      <c r="C150" s="88" t="s">
        <v>170</v>
      </c>
      <c r="D150" s="89">
        <v>-5007625.05</v>
      </c>
    </row>
    <row r="151" spans="2:6" x14ac:dyDescent="0.2">
      <c r="B151" s="88" t="s">
        <v>171</v>
      </c>
      <c r="C151" s="88" t="s">
        <v>172</v>
      </c>
      <c r="D151" s="89">
        <v>-177512.59</v>
      </c>
    </row>
    <row r="152" spans="2:6" x14ac:dyDescent="0.2">
      <c r="B152" s="88">
        <v>1.9</v>
      </c>
      <c r="C152" s="88" t="s">
        <v>173</v>
      </c>
      <c r="F152" s="89">
        <v>2806497.54</v>
      </c>
    </row>
    <row r="153" spans="2:6" x14ac:dyDescent="0.2">
      <c r="B153" s="88" t="s">
        <v>174</v>
      </c>
      <c r="C153" s="88" t="s">
        <v>175</v>
      </c>
      <c r="E153" s="89">
        <v>719726.51</v>
      </c>
    </row>
    <row r="154" spans="2:6" x14ac:dyDescent="0.2">
      <c r="B154" s="88" t="s">
        <v>176</v>
      </c>
      <c r="C154" s="88" t="s">
        <v>177</v>
      </c>
      <c r="D154" s="89">
        <v>704726.51</v>
      </c>
    </row>
    <row r="155" spans="2:6" x14ac:dyDescent="0.2">
      <c r="B155" s="88" t="s">
        <v>178</v>
      </c>
      <c r="C155" s="88" t="s">
        <v>179</v>
      </c>
      <c r="D155" s="89">
        <v>15000</v>
      </c>
    </row>
    <row r="156" spans="2:6" x14ac:dyDescent="0.2">
      <c r="B156" s="88" t="s">
        <v>180</v>
      </c>
      <c r="C156" s="88" t="s">
        <v>181</v>
      </c>
      <c r="E156" s="89">
        <v>360235.67</v>
      </c>
    </row>
    <row r="157" spans="2:6" x14ac:dyDescent="0.2">
      <c r="B157" s="88" t="s">
        <v>182</v>
      </c>
      <c r="C157" s="88" t="s">
        <v>183</v>
      </c>
      <c r="D157" s="89">
        <v>247548.96</v>
      </c>
    </row>
    <row r="158" spans="2:6" x14ac:dyDescent="0.2">
      <c r="B158" s="88" t="s">
        <v>397</v>
      </c>
      <c r="C158" s="88" t="s">
        <v>160</v>
      </c>
      <c r="D158" s="89">
        <v>126673.5</v>
      </c>
    </row>
    <row r="159" spans="2:6" x14ac:dyDescent="0.2">
      <c r="B159" s="88" t="s">
        <v>537</v>
      </c>
      <c r="C159" s="88" t="s">
        <v>538</v>
      </c>
      <c r="D159" s="89">
        <v>-13986.79</v>
      </c>
    </row>
    <row r="160" spans="2:6" x14ac:dyDescent="0.2">
      <c r="B160" s="88" t="s">
        <v>184</v>
      </c>
      <c r="C160" s="88" t="s">
        <v>185</v>
      </c>
      <c r="E160" s="89">
        <v>952670.98</v>
      </c>
    </row>
    <row r="161" spans="2:5" x14ac:dyDescent="0.2">
      <c r="B161" s="88" t="s">
        <v>186</v>
      </c>
      <c r="C161" s="88" t="s">
        <v>187</v>
      </c>
      <c r="D161" s="89">
        <v>777612.32</v>
      </c>
    </row>
    <row r="162" spans="2:5" x14ac:dyDescent="0.2">
      <c r="B162" s="88" t="s">
        <v>188</v>
      </c>
      <c r="C162" s="88" t="s">
        <v>189</v>
      </c>
      <c r="D162" s="89">
        <v>9251.91</v>
      </c>
    </row>
    <row r="163" spans="2:5" x14ac:dyDescent="0.2">
      <c r="B163" s="88" t="s">
        <v>190</v>
      </c>
      <c r="C163" s="88" t="s">
        <v>191</v>
      </c>
      <c r="D163" s="89">
        <v>2125567.0499999998</v>
      </c>
    </row>
    <row r="164" spans="2:5" x14ac:dyDescent="0.2">
      <c r="B164" s="88" t="s">
        <v>192</v>
      </c>
      <c r="C164" s="88" t="s">
        <v>193</v>
      </c>
      <c r="D164" s="89">
        <v>1358912.08</v>
      </c>
    </row>
    <row r="165" spans="2:5" x14ac:dyDescent="0.2">
      <c r="B165" s="88" t="s">
        <v>194</v>
      </c>
      <c r="C165" s="88" t="s">
        <v>160</v>
      </c>
      <c r="D165" s="89">
        <v>85491.199999999997</v>
      </c>
    </row>
    <row r="166" spans="2:5" x14ac:dyDescent="0.2">
      <c r="B166" s="88" t="s">
        <v>195</v>
      </c>
      <c r="C166" s="88" t="s">
        <v>196</v>
      </c>
      <c r="D166" s="89">
        <v>-3404163.58</v>
      </c>
    </row>
    <row r="167" spans="2:5" x14ac:dyDescent="0.2">
      <c r="B167" s="88" t="s">
        <v>197</v>
      </c>
      <c r="C167" s="88" t="s">
        <v>198</v>
      </c>
      <c r="E167" s="89">
        <v>114446.04</v>
      </c>
    </row>
    <row r="168" spans="2:5" x14ac:dyDescent="0.2">
      <c r="B168" s="88" t="s">
        <v>199</v>
      </c>
      <c r="C168" s="88" t="s">
        <v>200</v>
      </c>
      <c r="D168" s="89">
        <v>114446.04</v>
      </c>
    </row>
    <row r="169" spans="2:5" x14ac:dyDescent="0.2">
      <c r="B169" s="88" t="s">
        <v>201</v>
      </c>
      <c r="C169" s="88" t="s">
        <v>160</v>
      </c>
      <c r="E169" s="89">
        <v>680806.71</v>
      </c>
    </row>
    <row r="170" spans="2:5" x14ac:dyDescent="0.2">
      <c r="B170" s="88" t="s">
        <v>686</v>
      </c>
      <c r="C170" s="88" t="s">
        <v>687</v>
      </c>
      <c r="D170" s="89">
        <v>0</v>
      </c>
    </row>
    <row r="171" spans="2:5" x14ac:dyDescent="0.2">
      <c r="B171" s="88" t="s">
        <v>202</v>
      </c>
      <c r="C171" s="88" t="s">
        <v>203</v>
      </c>
      <c r="D171" s="89">
        <v>647092.12</v>
      </c>
    </row>
    <row r="172" spans="2:5" x14ac:dyDescent="0.2">
      <c r="B172" s="88" t="s">
        <v>204</v>
      </c>
      <c r="C172" s="88" t="s">
        <v>205</v>
      </c>
      <c r="D172" s="89">
        <v>10850.87</v>
      </c>
    </row>
    <row r="173" spans="2:5" x14ac:dyDescent="0.2">
      <c r="B173" s="88" t="s">
        <v>206</v>
      </c>
      <c r="C173" s="88" t="s">
        <v>207</v>
      </c>
      <c r="D173" s="89">
        <v>1002.22</v>
      </c>
    </row>
    <row r="174" spans="2:5" x14ac:dyDescent="0.2">
      <c r="B174" s="88" t="s">
        <v>208</v>
      </c>
      <c r="C174" s="88" t="s">
        <v>209</v>
      </c>
      <c r="D174" s="89">
        <v>21861.5</v>
      </c>
    </row>
    <row r="175" spans="2:5" x14ac:dyDescent="0.2">
      <c r="B175" s="88" t="s">
        <v>210</v>
      </c>
      <c r="C175" s="88" t="s">
        <v>211</v>
      </c>
      <c r="E175" s="89">
        <v>-21388.37</v>
      </c>
    </row>
    <row r="176" spans="2:5" x14ac:dyDescent="0.2">
      <c r="B176" s="88" t="s">
        <v>212</v>
      </c>
      <c r="C176" s="88" t="s">
        <v>213</v>
      </c>
      <c r="D176" s="89">
        <v>-21388.37</v>
      </c>
    </row>
    <row r="177" spans="2:6" x14ac:dyDescent="0.2">
      <c r="C177" s="90" t="s">
        <v>214</v>
      </c>
      <c r="F177" s="91">
        <f>SUM(F7:F176)</f>
        <v>610142821.48000014</v>
      </c>
    </row>
    <row r="178" spans="2:6" x14ac:dyDescent="0.2">
      <c r="B178" s="88">
        <v>2</v>
      </c>
      <c r="C178" s="88" t="s">
        <v>215</v>
      </c>
    </row>
    <row r="179" spans="2:6" x14ac:dyDescent="0.2">
      <c r="B179" s="88">
        <v>2.1</v>
      </c>
      <c r="C179" s="88" t="s">
        <v>216</v>
      </c>
      <c r="F179" s="89">
        <v>471656733.30000001</v>
      </c>
    </row>
    <row r="180" spans="2:6" x14ac:dyDescent="0.2">
      <c r="B180" s="88" t="s">
        <v>217</v>
      </c>
      <c r="C180" s="88" t="s">
        <v>218</v>
      </c>
      <c r="E180" s="89">
        <v>208765800.63999999</v>
      </c>
    </row>
    <row r="181" spans="2:6" x14ac:dyDescent="0.2">
      <c r="B181" s="88" t="s">
        <v>219</v>
      </c>
      <c r="C181" s="88" t="s">
        <v>220</v>
      </c>
      <c r="D181" s="89">
        <v>208477524.18000001</v>
      </c>
    </row>
    <row r="182" spans="2:6" x14ac:dyDescent="0.2">
      <c r="B182" s="88" t="s">
        <v>423</v>
      </c>
      <c r="C182" s="88" t="s">
        <v>424</v>
      </c>
      <c r="D182" s="89">
        <v>288276.46000000002</v>
      </c>
    </row>
    <row r="183" spans="2:6" x14ac:dyDescent="0.2">
      <c r="B183" s="88" t="s">
        <v>221</v>
      </c>
      <c r="C183" s="88" t="s">
        <v>222</v>
      </c>
      <c r="E183" s="89">
        <v>258580650.96000001</v>
      </c>
    </row>
    <row r="184" spans="2:6" x14ac:dyDescent="0.2">
      <c r="B184" s="88" t="s">
        <v>223</v>
      </c>
      <c r="C184" s="88" t="s">
        <v>90</v>
      </c>
      <c r="D184" s="89">
        <v>47989850.219999999</v>
      </c>
    </row>
    <row r="185" spans="2:6" x14ac:dyDescent="0.2">
      <c r="B185" s="88" t="s">
        <v>224</v>
      </c>
      <c r="C185" s="88" t="s">
        <v>91</v>
      </c>
      <c r="D185" s="89">
        <v>76728546.790000007</v>
      </c>
    </row>
    <row r="186" spans="2:6" x14ac:dyDescent="0.2">
      <c r="B186" s="88" t="s">
        <v>225</v>
      </c>
      <c r="C186" s="88" t="s">
        <v>92</v>
      </c>
      <c r="D186" s="89">
        <v>63283693.850000001</v>
      </c>
    </row>
    <row r="187" spans="2:6" x14ac:dyDescent="0.2">
      <c r="B187" s="88" t="s">
        <v>226</v>
      </c>
      <c r="C187" s="88" t="s">
        <v>93</v>
      </c>
      <c r="D187" s="89">
        <v>65978081.329999998</v>
      </c>
    </row>
    <row r="188" spans="2:6" x14ac:dyDescent="0.2">
      <c r="B188" s="88" t="s">
        <v>227</v>
      </c>
      <c r="C188" s="88" t="s">
        <v>228</v>
      </c>
      <c r="D188" s="89">
        <v>4600478.7699999996</v>
      </c>
    </row>
    <row r="189" spans="2:6" x14ac:dyDescent="0.2">
      <c r="B189" s="88" t="s">
        <v>229</v>
      </c>
      <c r="C189" s="88" t="s">
        <v>230</v>
      </c>
      <c r="E189" s="89">
        <v>4310281.7</v>
      </c>
    </row>
    <row r="190" spans="2:6" x14ac:dyDescent="0.2">
      <c r="B190" s="88" t="s">
        <v>231</v>
      </c>
      <c r="C190" s="88" t="s">
        <v>230</v>
      </c>
      <c r="D190" s="89">
        <v>4310281.7</v>
      </c>
    </row>
    <row r="191" spans="2:6" x14ac:dyDescent="0.2">
      <c r="B191" s="88">
        <v>2.2999999999999998</v>
      </c>
      <c r="C191" s="88" t="s">
        <v>232</v>
      </c>
      <c r="F191" s="89">
        <v>220841.13</v>
      </c>
    </row>
    <row r="192" spans="2:6" x14ac:dyDescent="0.2">
      <c r="B192" s="88" t="s">
        <v>233</v>
      </c>
      <c r="C192" s="88" t="s">
        <v>234</v>
      </c>
      <c r="E192" s="89">
        <v>118622.83</v>
      </c>
    </row>
    <row r="193" spans="2:6" x14ac:dyDescent="0.2">
      <c r="B193" s="88" t="s">
        <v>235</v>
      </c>
      <c r="C193" s="88" t="s">
        <v>612</v>
      </c>
      <c r="D193" s="89">
        <v>118622.83</v>
      </c>
    </row>
    <row r="194" spans="2:6" x14ac:dyDescent="0.2">
      <c r="B194" s="88" t="s">
        <v>649</v>
      </c>
      <c r="C194" s="88" t="s">
        <v>650</v>
      </c>
      <c r="E194" s="89">
        <v>102218.3</v>
      </c>
    </row>
    <row r="195" spans="2:6" x14ac:dyDescent="0.2">
      <c r="B195" s="88" t="s">
        <v>651</v>
      </c>
      <c r="C195" s="88" t="s">
        <v>650</v>
      </c>
      <c r="D195" s="89">
        <v>102218.3</v>
      </c>
    </row>
    <row r="196" spans="2:6" x14ac:dyDescent="0.2">
      <c r="B196" s="88">
        <v>2.5</v>
      </c>
      <c r="C196" s="88" t="s">
        <v>236</v>
      </c>
      <c r="F196" s="89">
        <v>12838149.689999999</v>
      </c>
    </row>
    <row r="197" spans="2:6" x14ac:dyDescent="0.2">
      <c r="B197" s="88" t="s">
        <v>237</v>
      </c>
      <c r="C197" s="88" t="s">
        <v>238</v>
      </c>
      <c r="E197" s="89">
        <v>4832799.59</v>
      </c>
    </row>
    <row r="198" spans="2:6" x14ac:dyDescent="0.2">
      <c r="B198" s="88" t="s">
        <v>239</v>
      </c>
      <c r="C198" s="88" t="s">
        <v>218</v>
      </c>
      <c r="D198" s="89">
        <v>0</v>
      </c>
    </row>
    <row r="199" spans="2:6" x14ac:dyDescent="0.2">
      <c r="B199" s="88" t="s">
        <v>240</v>
      </c>
      <c r="C199" s="88" t="s">
        <v>222</v>
      </c>
      <c r="D199" s="89">
        <v>4276944.63</v>
      </c>
    </row>
    <row r="200" spans="2:6" x14ac:dyDescent="0.2">
      <c r="B200" s="88" t="s">
        <v>241</v>
      </c>
      <c r="C200" s="88" t="s">
        <v>242</v>
      </c>
      <c r="D200" s="89">
        <v>555854.96</v>
      </c>
    </row>
    <row r="201" spans="2:6" x14ac:dyDescent="0.2">
      <c r="B201" s="88" t="s">
        <v>243</v>
      </c>
      <c r="C201" s="88" t="s">
        <v>160</v>
      </c>
      <c r="D201" s="89">
        <v>0</v>
      </c>
    </row>
    <row r="202" spans="2:6" x14ac:dyDescent="0.2">
      <c r="B202" s="88" t="s">
        <v>244</v>
      </c>
      <c r="C202" s="88" t="s">
        <v>245</v>
      </c>
      <c r="E202" s="89">
        <v>2908296.95</v>
      </c>
    </row>
    <row r="203" spans="2:6" x14ac:dyDescent="0.2">
      <c r="B203" s="88" t="s">
        <v>246</v>
      </c>
      <c r="C203" s="88" t="s">
        <v>247</v>
      </c>
      <c r="D203" s="89">
        <v>382.28</v>
      </c>
    </row>
    <row r="204" spans="2:6" x14ac:dyDescent="0.2">
      <c r="B204" s="88" t="s">
        <v>248</v>
      </c>
      <c r="C204" s="88" t="s">
        <v>249</v>
      </c>
      <c r="D204" s="89">
        <v>293153.15000000002</v>
      </c>
    </row>
    <row r="205" spans="2:6" x14ac:dyDescent="0.2">
      <c r="B205" s="88" t="s">
        <v>250</v>
      </c>
      <c r="C205" s="88" t="s">
        <v>251</v>
      </c>
      <c r="D205" s="89">
        <v>148782.39999999999</v>
      </c>
    </row>
    <row r="206" spans="2:6" x14ac:dyDescent="0.2">
      <c r="B206" s="88" t="s">
        <v>252</v>
      </c>
      <c r="C206" s="88" t="s">
        <v>253</v>
      </c>
      <c r="D206" s="89">
        <v>4465.8100000000004</v>
      </c>
    </row>
    <row r="207" spans="2:6" x14ac:dyDescent="0.2">
      <c r="B207" s="88" t="s">
        <v>254</v>
      </c>
      <c r="C207" s="88" t="s">
        <v>255</v>
      </c>
      <c r="D207" s="89">
        <v>1254654.8999999999</v>
      </c>
    </row>
    <row r="208" spans="2:6" x14ac:dyDescent="0.2">
      <c r="B208" s="88" t="s">
        <v>256</v>
      </c>
      <c r="C208" s="88" t="s">
        <v>58</v>
      </c>
      <c r="D208" s="89">
        <v>1206858.4099999999</v>
      </c>
    </row>
    <row r="209" spans="2:6" x14ac:dyDescent="0.2">
      <c r="B209" s="88" t="s">
        <v>257</v>
      </c>
      <c r="C209" s="88" t="s">
        <v>258</v>
      </c>
      <c r="E209" s="89">
        <v>77825.929999999993</v>
      </c>
    </row>
    <row r="210" spans="2:6" x14ac:dyDescent="0.2">
      <c r="B210" s="88" t="s">
        <v>259</v>
      </c>
      <c r="C210" s="88" t="s">
        <v>260</v>
      </c>
      <c r="D210" s="89">
        <v>77825.929999999993</v>
      </c>
    </row>
    <row r="211" spans="2:6" x14ac:dyDescent="0.2">
      <c r="B211" s="88" t="s">
        <v>261</v>
      </c>
      <c r="C211" s="88" t="s">
        <v>262</v>
      </c>
      <c r="E211" s="89">
        <v>1639284.97</v>
      </c>
    </row>
    <row r="212" spans="2:6" x14ac:dyDescent="0.2">
      <c r="B212" s="88" t="s">
        <v>263</v>
      </c>
      <c r="C212" s="88" t="s">
        <v>264</v>
      </c>
      <c r="D212" s="89">
        <v>1562318.1</v>
      </c>
    </row>
    <row r="213" spans="2:6" x14ac:dyDescent="0.2">
      <c r="B213" s="88" t="s">
        <v>265</v>
      </c>
      <c r="C213" s="88" t="s">
        <v>266</v>
      </c>
      <c r="D213" s="89">
        <v>76966.87</v>
      </c>
    </row>
    <row r="214" spans="2:6" x14ac:dyDescent="0.2">
      <c r="B214" s="88" t="s">
        <v>405</v>
      </c>
      <c r="C214" s="88" t="s">
        <v>613</v>
      </c>
      <c r="E214" s="89">
        <v>2635.28</v>
      </c>
    </row>
    <row r="215" spans="2:6" x14ac:dyDescent="0.2">
      <c r="B215" s="88" t="s">
        <v>406</v>
      </c>
      <c r="C215" s="88" t="s">
        <v>613</v>
      </c>
      <c r="D215" s="89">
        <v>2635.28</v>
      </c>
    </row>
    <row r="216" spans="2:6" x14ac:dyDescent="0.2">
      <c r="B216" s="88" t="s">
        <v>267</v>
      </c>
      <c r="C216" s="88" t="s">
        <v>268</v>
      </c>
      <c r="E216" s="89">
        <v>3377306.97</v>
      </c>
    </row>
    <row r="217" spans="2:6" x14ac:dyDescent="0.2">
      <c r="B217" s="88" t="s">
        <v>269</v>
      </c>
      <c r="C217" s="88" t="s">
        <v>270</v>
      </c>
      <c r="D217" s="89">
        <v>6884.79</v>
      </c>
    </row>
    <row r="218" spans="2:6" x14ac:dyDescent="0.2">
      <c r="B218" s="88" t="s">
        <v>271</v>
      </c>
      <c r="C218" s="88" t="s">
        <v>272</v>
      </c>
      <c r="D218" s="89">
        <v>3370422.18</v>
      </c>
    </row>
    <row r="219" spans="2:6" x14ac:dyDescent="0.2">
      <c r="B219" s="88">
        <v>2.6</v>
      </c>
      <c r="C219" s="88" t="s">
        <v>273</v>
      </c>
      <c r="F219" s="89">
        <v>39378248.659999996</v>
      </c>
    </row>
    <row r="220" spans="2:6" x14ac:dyDescent="0.2">
      <c r="B220" s="88" t="s">
        <v>545</v>
      </c>
      <c r="C220" s="88" t="s">
        <v>614</v>
      </c>
      <c r="E220" s="89">
        <v>0</v>
      </c>
    </row>
    <row r="221" spans="2:6" x14ac:dyDescent="0.2">
      <c r="B221" s="88" t="s">
        <v>546</v>
      </c>
      <c r="C221" s="88" t="s">
        <v>90</v>
      </c>
      <c r="D221" s="89">
        <v>0</v>
      </c>
    </row>
    <row r="222" spans="2:6" x14ac:dyDescent="0.2">
      <c r="B222" s="88" t="s">
        <v>547</v>
      </c>
      <c r="C222" s="88" t="s">
        <v>91</v>
      </c>
      <c r="D222" s="89">
        <v>0</v>
      </c>
    </row>
    <row r="223" spans="2:6" x14ac:dyDescent="0.2">
      <c r="B223" s="88" t="s">
        <v>548</v>
      </c>
      <c r="C223" s="88" t="s">
        <v>92</v>
      </c>
      <c r="D223" s="89">
        <v>0</v>
      </c>
    </row>
    <row r="224" spans="2:6" x14ac:dyDescent="0.2">
      <c r="B224" s="88" t="s">
        <v>549</v>
      </c>
      <c r="C224" s="88" t="s">
        <v>93</v>
      </c>
      <c r="D224" s="89">
        <v>0</v>
      </c>
    </row>
    <row r="225" spans="2:5" x14ac:dyDescent="0.2">
      <c r="B225" s="88" t="s">
        <v>550</v>
      </c>
      <c r="C225" s="88" t="s">
        <v>101</v>
      </c>
      <c r="D225" s="89">
        <v>0</v>
      </c>
    </row>
    <row r="226" spans="2:5" x14ac:dyDescent="0.2">
      <c r="B226" s="88" t="s">
        <v>615</v>
      </c>
      <c r="C226" s="88" t="s">
        <v>616</v>
      </c>
      <c r="D226" s="89">
        <v>0</v>
      </c>
    </row>
    <row r="227" spans="2:5" x14ac:dyDescent="0.2">
      <c r="B227" s="88" t="s">
        <v>617</v>
      </c>
      <c r="C227" s="88" t="s">
        <v>618</v>
      </c>
      <c r="D227" s="89">
        <v>0</v>
      </c>
    </row>
    <row r="228" spans="2:5" x14ac:dyDescent="0.2">
      <c r="B228" s="88" t="s">
        <v>619</v>
      </c>
      <c r="C228" s="88" t="s">
        <v>620</v>
      </c>
      <c r="D228" s="89">
        <v>0</v>
      </c>
    </row>
    <row r="229" spans="2:5" x14ac:dyDescent="0.2">
      <c r="B229" s="88" t="s">
        <v>621</v>
      </c>
      <c r="C229" s="88" t="s">
        <v>622</v>
      </c>
      <c r="D229" s="89">
        <v>0</v>
      </c>
    </row>
    <row r="230" spans="2:5" x14ac:dyDescent="0.2">
      <c r="B230" s="88" t="s">
        <v>623</v>
      </c>
      <c r="C230" s="88" t="s">
        <v>624</v>
      </c>
      <c r="D230" s="89">
        <v>0</v>
      </c>
    </row>
    <row r="231" spans="2:5" x14ac:dyDescent="0.2">
      <c r="B231" s="88" t="s">
        <v>274</v>
      </c>
      <c r="C231" s="88" t="s">
        <v>275</v>
      </c>
      <c r="E231" s="89">
        <v>34766066.5</v>
      </c>
    </row>
    <row r="232" spans="2:5" x14ac:dyDescent="0.2">
      <c r="B232" s="88" t="s">
        <v>688</v>
      </c>
      <c r="C232" s="88" t="s">
        <v>90</v>
      </c>
      <c r="D232" s="89">
        <v>0</v>
      </c>
    </row>
    <row r="233" spans="2:5" x14ac:dyDescent="0.2">
      <c r="B233" s="88" t="s">
        <v>683</v>
      </c>
      <c r="C233" s="88" t="s">
        <v>91</v>
      </c>
      <c r="D233" s="89">
        <v>150000</v>
      </c>
    </row>
    <row r="234" spans="2:5" x14ac:dyDescent="0.2">
      <c r="B234" s="88" t="s">
        <v>398</v>
      </c>
      <c r="C234" s="88" t="s">
        <v>92</v>
      </c>
      <c r="D234" s="89">
        <v>125000</v>
      </c>
    </row>
    <row r="235" spans="2:5" x14ac:dyDescent="0.2">
      <c r="B235" s="88" t="s">
        <v>276</v>
      </c>
      <c r="C235" s="88" t="s">
        <v>93</v>
      </c>
      <c r="D235" s="89">
        <v>1375000</v>
      </c>
    </row>
    <row r="236" spans="2:5" x14ac:dyDescent="0.2">
      <c r="B236" s="88" t="s">
        <v>277</v>
      </c>
      <c r="C236" s="88" t="s">
        <v>101</v>
      </c>
      <c r="D236" s="89">
        <v>33116066.5</v>
      </c>
    </row>
    <row r="237" spans="2:5" x14ac:dyDescent="0.2">
      <c r="B237" s="88" t="s">
        <v>278</v>
      </c>
      <c r="C237" s="88" t="s">
        <v>279</v>
      </c>
      <c r="E237" s="89">
        <v>3969325.03</v>
      </c>
    </row>
    <row r="238" spans="2:5" x14ac:dyDescent="0.2">
      <c r="B238" s="88" t="s">
        <v>280</v>
      </c>
      <c r="C238" s="88" t="s">
        <v>90</v>
      </c>
      <c r="D238" s="89">
        <v>507430.44</v>
      </c>
    </row>
    <row r="239" spans="2:5" x14ac:dyDescent="0.2">
      <c r="B239" s="88" t="s">
        <v>281</v>
      </c>
      <c r="C239" s="88" t="s">
        <v>91</v>
      </c>
      <c r="D239" s="89">
        <v>602445.65</v>
      </c>
    </row>
    <row r="240" spans="2:5" x14ac:dyDescent="0.2">
      <c r="B240" s="88" t="s">
        <v>282</v>
      </c>
      <c r="C240" s="88" t="s">
        <v>92</v>
      </c>
      <c r="D240" s="89">
        <v>972353.99</v>
      </c>
    </row>
    <row r="241" spans="2:6" x14ac:dyDescent="0.2">
      <c r="B241" s="88" t="s">
        <v>283</v>
      </c>
      <c r="C241" s="88" t="s">
        <v>93</v>
      </c>
      <c r="D241" s="89">
        <v>1526291.42</v>
      </c>
    </row>
    <row r="242" spans="2:6" x14ac:dyDescent="0.2">
      <c r="B242" s="88" t="s">
        <v>284</v>
      </c>
      <c r="C242" s="88" t="s">
        <v>101</v>
      </c>
      <c r="D242" s="89">
        <v>360803.53</v>
      </c>
    </row>
    <row r="243" spans="2:6" x14ac:dyDescent="0.2">
      <c r="B243" s="88" t="s">
        <v>383</v>
      </c>
      <c r="C243" s="88" t="s">
        <v>384</v>
      </c>
      <c r="E243" s="89">
        <v>642857.13</v>
      </c>
    </row>
    <row r="244" spans="2:6" x14ac:dyDescent="0.2">
      <c r="B244" s="88" t="s">
        <v>389</v>
      </c>
      <c r="C244" s="88" t="s">
        <v>90</v>
      </c>
      <c r="D244" s="89">
        <v>0</v>
      </c>
    </row>
    <row r="245" spans="2:6" x14ac:dyDescent="0.2">
      <c r="B245" s="88" t="s">
        <v>385</v>
      </c>
      <c r="C245" s="88" t="s">
        <v>91</v>
      </c>
      <c r="D245" s="89">
        <v>0</v>
      </c>
    </row>
    <row r="246" spans="2:6" x14ac:dyDescent="0.2">
      <c r="B246" s="88" t="s">
        <v>665</v>
      </c>
      <c r="C246" s="88" t="s">
        <v>92</v>
      </c>
      <c r="D246" s="89">
        <v>214285.71</v>
      </c>
    </row>
    <row r="247" spans="2:6" x14ac:dyDescent="0.2">
      <c r="B247" s="88" t="s">
        <v>386</v>
      </c>
      <c r="C247" s="88" t="s">
        <v>93</v>
      </c>
      <c r="D247" s="89">
        <v>214285.71</v>
      </c>
    </row>
    <row r="248" spans="2:6" x14ac:dyDescent="0.2">
      <c r="B248" s="88" t="s">
        <v>387</v>
      </c>
      <c r="C248" s="88" t="s">
        <v>101</v>
      </c>
      <c r="D248" s="89">
        <v>214285.71</v>
      </c>
    </row>
    <row r="249" spans="2:6" x14ac:dyDescent="0.2">
      <c r="B249" s="88">
        <v>2.9</v>
      </c>
      <c r="C249" s="88" t="s">
        <v>285</v>
      </c>
      <c r="F249" s="89">
        <v>3784307.9</v>
      </c>
    </row>
    <row r="250" spans="2:6" x14ac:dyDescent="0.2">
      <c r="B250" s="88" t="s">
        <v>286</v>
      </c>
      <c r="C250" s="88" t="s">
        <v>287</v>
      </c>
      <c r="E250" s="89">
        <v>925266.72</v>
      </c>
    </row>
    <row r="251" spans="2:6" x14ac:dyDescent="0.2">
      <c r="B251" s="88" t="s">
        <v>288</v>
      </c>
      <c r="C251" s="88" t="s">
        <v>287</v>
      </c>
      <c r="D251" s="89">
        <v>925266.72</v>
      </c>
    </row>
    <row r="252" spans="2:6" x14ac:dyDescent="0.2">
      <c r="B252" s="88" t="s">
        <v>289</v>
      </c>
      <c r="C252" s="88" t="s">
        <v>160</v>
      </c>
      <c r="E252" s="89">
        <v>2859041.18</v>
      </c>
    </row>
    <row r="253" spans="2:6" x14ac:dyDescent="0.2">
      <c r="B253" s="88" t="s">
        <v>290</v>
      </c>
      <c r="C253" s="88" t="s">
        <v>291</v>
      </c>
      <c r="D253" s="89">
        <v>157638.96</v>
      </c>
    </row>
    <row r="254" spans="2:6" x14ac:dyDescent="0.2">
      <c r="B254" s="88" t="s">
        <v>292</v>
      </c>
      <c r="C254" s="88" t="s">
        <v>293</v>
      </c>
      <c r="D254" s="89">
        <v>2701402.22</v>
      </c>
    </row>
    <row r="255" spans="2:6" x14ac:dyDescent="0.2">
      <c r="C255" s="90" t="s">
        <v>294</v>
      </c>
      <c r="F255" s="91">
        <f>SUM(F179:F254)</f>
        <v>527878280.67999995</v>
      </c>
    </row>
    <row r="256" spans="2:6" x14ac:dyDescent="0.2">
      <c r="B256" s="88">
        <v>3</v>
      </c>
      <c r="C256" s="88" t="s">
        <v>295</v>
      </c>
    </row>
    <row r="257" spans="2:6" x14ac:dyDescent="0.2">
      <c r="B257" s="88">
        <v>3.1</v>
      </c>
      <c r="C257" s="88" t="s">
        <v>296</v>
      </c>
      <c r="F257" s="89">
        <v>21015553.719999999</v>
      </c>
    </row>
    <row r="258" spans="2:6" x14ac:dyDescent="0.2">
      <c r="B258" s="88" t="s">
        <v>297</v>
      </c>
      <c r="C258" s="88" t="s">
        <v>298</v>
      </c>
      <c r="E258" s="89">
        <v>21015553.719999999</v>
      </c>
    </row>
    <row r="259" spans="2:6" x14ac:dyDescent="0.2">
      <c r="B259" s="88" t="s">
        <v>299</v>
      </c>
      <c r="C259" s="88" t="s">
        <v>300</v>
      </c>
      <c r="D259" s="89">
        <v>21015553.719999999</v>
      </c>
    </row>
    <row r="260" spans="2:6" x14ac:dyDescent="0.2">
      <c r="B260" s="88">
        <v>3.3</v>
      </c>
      <c r="C260" s="88" t="s">
        <v>301</v>
      </c>
      <c r="F260" s="89">
        <v>53341643.479999997</v>
      </c>
    </row>
    <row r="261" spans="2:6" x14ac:dyDescent="0.2">
      <c r="B261" s="88" t="s">
        <v>302</v>
      </c>
      <c r="C261" s="88" t="s">
        <v>652</v>
      </c>
      <c r="E261" s="89">
        <v>31058511.739999998</v>
      </c>
    </row>
    <row r="262" spans="2:6" x14ac:dyDescent="0.2">
      <c r="B262" s="88" t="s">
        <v>666</v>
      </c>
      <c r="C262" s="88" t="s">
        <v>667</v>
      </c>
      <c r="D262" s="89">
        <v>0</v>
      </c>
    </row>
    <row r="263" spans="2:6" x14ac:dyDescent="0.2">
      <c r="B263" s="88" t="s">
        <v>653</v>
      </c>
      <c r="C263" s="88" t="s">
        <v>654</v>
      </c>
      <c r="D263" s="89">
        <v>28788193.949999999</v>
      </c>
    </row>
    <row r="264" spans="2:6" x14ac:dyDescent="0.2">
      <c r="B264" s="88" t="s">
        <v>655</v>
      </c>
      <c r="C264" s="88" t="s">
        <v>656</v>
      </c>
      <c r="D264" s="89">
        <v>1877101.95</v>
      </c>
    </row>
    <row r="265" spans="2:6" x14ac:dyDescent="0.2">
      <c r="B265" s="88" t="s">
        <v>657</v>
      </c>
      <c r="C265" s="88" t="s">
        <v>313</v>
      </c>
      <c r="D265" s="89">
        <v>393215.84</v>
      </c>
    </row>
    <row r="266" spans="2:6" x14ac:dyDescent="0.2">
      <c r="B266" s="88" t="s">
        <v>303</v>
      </c>
      <c r="C266" s="88" t="s">
        <v>304</v>
      </c>
      <c r="E266" s="89">
        <v>22187646.460000001</v>
      </c>
    </row>
    <row r="267" spans="2:6" x14ac:dyDescent="0.2">
      <c r="B267" s="88" t="s">
        <v>305</v>
      </c>
      <c r="C267" s="88" t="s">
        <v>306</v>
      </c>
      <c r="D267" s="89">
        <v>7407650.4299999997</v>
      </c>
    </row>
    <row r="268" spans="2:6" x14ac:dyDescent="0.2">
      <c r="B268" s="88" t="s">
        <v>307</v>
      </c>
      <c r="C268" s="88" t="s">
        <v>625</v>
      </c>
      <c r="D268" s="89">
        <v>14779996.029999999</v>
      </c>
    </row>
    <row r="269" spans="2:6" x14ac:dyDescent="0.2">
      <c r="B269" s="88" t="s">
        <v>308</v>
      </c>
      <c r="C269" s="88" t="s">
        <v>309</v>
      </c>
      <c r="E269" s="89">
        <v>95485.28</v>
      </c>
    </row>
    <row r="270" spans="2:6" x14ac:dyDescent="0.2">
      <c r="B270" s="88" t="s">
        <v>310</v>
      </c>
      <c r="C270" s="88" t="s">
        <v>309</v>
      </c>
      <c r="D270" s="89">
        <v>95485.28</v>
      </c>
    </row>
    <row r="271" spans="2:6" x14ac:dyDescent="0.2">
      <c r="B271" s="88">
        <v>3.4</v>
      </c>
      <c r="C271" s="88" t="s">
        <v>311</v>
      </c>
      <c r="F271" s="89">
        <v>0</v>
      </c>
    </row>
    <row r="272" spans="2:6" x14ac:dyDescent="0.2">
      <c r="B272" s="88" t="s">
        <v>312</v>
      </c>
      <c r="C272" s="88" t="s">
        <v>313</v>
      </c>
      <c r="E272" s="89">
        <v>0</v>
      </c>
    </row>
    <row r="273" spans="2:6" x14ac:dyDescent="0.2">
      <c r="B273" s="88" t="s">
        <v>314</v>
      </c>
      <c r="C273" s="88" t="s">
        <v>647</v>
      </c>
      <c r="D273" s="89">
        <v>0</v>
      </c>
    </row>
    <row r="274" spans="2:6" x14ac:dyDescent="0.2">
      <c r="B274" s="88" t="s">
        <v>340</v>
      </c>
      <c r="C274" s="88" t="s">
        <v>648</v>
      </c>
      <c r="D274" s="89">
        <v>0</v>
      </c>
    </row>
    <row r="275" spans="2:6" x14ac:dyDescent="0.2">
      <c r="B275" s="88">
        <v>3.5</v>
      </c>
      <c r="C275" s="88" t="s">
        <v>315</v>
      </c>
      <c r="F275" s="89">
        <v>2368293.16</v>
      </c>
    </row>
    <row r="276" spans="2:6" x14ac:dyDescent="0.2">
      <c r="B276" s="88" t="s">
        <v>316</v>
      </c>
      <c r="C276" s="88" t="s">
        <v>317</v>
      </c>
      <c r="E276" s="89">
        <v>2215477.63</v>
      </c>
    </row>
    <row r="277" spans="2:6" x14ac:dyDescent="0.2">
      <c r="B277" s="88" t="s">
        <v>318</v>
      </c>
      <c r="C277" s="88" t="s">
        <v>317</v>
      </c>
      <c r="D277" s="89">
        <v>2215477.63</v>
      </c>
    </row>
    <row r="278" spans="2:6" x14ac:dyDescent="0.2">
      <c r="B278" s="88" t="s">
        <v>551</v>
      </c>
      <c r="C278" s="88" t="s">
        <v>626</v>
      </c>
      <c r="E278" s="89">
        <v>152815.53</v>
      </c>
    </row>
    <row r="279" spans="2:6" x14ac:dyDescent="0.2">
      <c r="B279" s="88" t="s">
        <v>552</v>
      </c>
      <c r="C279" s="88" t="s">
        <v>553</v>
      </c>
      <c r="D279" s="89">
        <v>152815.53</v>
      </c>
    </row>
    <row r="280" spans="2:6" x14ac:dyDescent="0.2">
      <c r="B280" s="88">
        <v>3.6</v>
      </c>
      <c r="C280" s="88" t="s">
        <v>319</v>
      </c>
      <c r="F280" s="89">
        <v>0</v>
      </c>
    </row>
    <row r="281" spans="2:6" x14ac:dyDescent="0.2">
      <c r="B281" s="88" t="s">
        <v>320</v>
      </c>
      <c r="C281" s="88" t="s">
        <v>13</v>
      </c>
      <c r="E281" s="89">
        <v>0</v>
      </c>
    </row>
    <row r="282" spans="2:6" x14ac:dyDescent="0.2">
      <c r="B282" s="88" t="s">
        <v>321</v>
      </c>
      <c r="C282" s="88" t="s">
        <v>13</v>
      </c>
      <c r="D282" s="89">
        <v>0</v>
      </c>
    </row>
    <row r="283" spans="2:6" x14ac:dyDescent="0.2">
      <c r="B283" s="88" t="s">
        <v>322</v>
      </c>
      <c r="C283" s="88" t="s">
        <v>627</v>
      </c>
      <c r="E283" s="89">
        <v>0</v>
      </c>
    </row>
    <row r="284" spans="2:6" x14ac:dyDescent="0.2">
      <c r="B284" s="88" t="s">
        <v>323</v>
      </c>
      <c r="C284" s="88" t="s">
        <v>627</v>
      </c>
      <c r="D284" s="89">
        <v>0</v>
      </c>
    </row>
    <row r="285" spans="2:6" x14ac:dyDescent="0.2">
      <c r="B285" s="88" t="s">
        <v>324</v>
      </c>
      <c r="C285" s="88" t="s">
        <v>325</v>
      </c>
      <c r="E285" s="89">
        <v>0</v>
      </c>
    </row>
    <row r="286" spans="2:6" x14ac:dyDescent="0.2">
      <c r="B286" s="88" t="s">
        <v>326</v>
      </c>
      <c r="C286" s="88" t="s">
        <v>325</v>
      </c>
      <c r="D286" s="89">
        <v>0</v>
      </c>
    </row>
    <row r="287" spans="2:6" x14ac:dyDescent="0.2">
      <c r="C287" s="90" t="s">
        <v>327</v>
      </c>
      <c r="D287" s="88"/>
      <c r="F287" s="91">
        <f>SUM(F257:F286)</f>
        <v>76725490.359999985</v>
      </c>
    </row>
    <row r="288" spans="2:6" x14ac:dyDescent="0.2">
      <c r="C288" s="90" t="s">
        <v>328</v>
      </c>
      <c r="D288" s="88"/>
      <c r="F288" s="91">
        <f>+F177-F287-F255</f>
        <v>5539050.4400001764</v>
      </c>
    </row>
    <row r="289" spans="2:6" x14ac:dyDescent="0.2">
      <c r="C289" s="90" t="s">
        <v>329</v>
      </c>
      <c r="D289" s="88"/>
      <c r="F289" s="91">
        <f>+F255+F287+F288</f>
        <v>610142821.48000014</v>
      </c>
    </row>
    <row r="290" spans="2:6" x14ac:dyDescent="0.2">
      <c r="C290" s="88"/>
      <c r="D290" s="88"/>
    </row>
    <row r="291" spans="2:6" x14ac:dyDescent="0.2">
      <c r="C291" s="88"/>
    </row>
    <row r="292" spans="2:6" x14ac:dyDescent="0.2">
      <c r="B292" s="88">
        <v>6</v>
      </c>
      <c r="C292" s="104" t="s">
        <v>491</v>
      </c>
    </row>
    <row r="293" spans="2:6" x14ac:dyDescent="0.2">
      <c r="B293" s="88">
        <v>6.3</v>
      </c>
      <c r="C293" s="104" t="s">
        <v>628</v>
      </c>
      <c r="F293" s="89">
        <v>263526.58999999997</v>
      </c>
    </row>
    <row r="294" spans="2:6" x14ac:dyDescent="0.2">
      <c r="B294" s="88" t="s">
        <v>401</v>
      </c>
      <c r="C294" s="104" t="s">
        <v>492</v>
      </c>
      <c r="E294" s="89">
        <v>263526.58999999997</v>
      </c>
    </row>
    <row r="295" spans="2:6" x14ac:dyDescent="0.2">
      <c r="B295" s="88" t="s">
        <v>402</v>
      </c>
      <c r="C295" s="104" t="s">
        <v>493</v>
      </c>
      <c r="D295" s="89">
        <v>263526.58999999997</v>
      </c>
    </row>
    <row r="296" spans="2:6" x14ac:dyDescent="0.2">
      <c r="B296" s="88">
        <v>6.4</v>
      </c>
      <c r="C296" s="104" t="s">
        <v>494</v>
      </c>
      <c r="F296" s="89">
        <v>-263526.58999999997</v>
      </c>
    </row>
    <row r="297" spans="2:6" x14ac:dyDescent="0.2">
      <c r="B297" s="88" t="s">
        <v>403</v>
      </c>
      <c r="C297" s="104" t="s">
        <v>492</v>
      </c>
      <c r="E297" s="89">
        <v>-263526.58999999997</v>
      </c>
    </row>
    <row r="298" spans="2:6" x14ac:dyDescent="0.2">
      <c r="B298" s="88" t="s">
        <v>404</v>
      </c>
      <c r="C298" s="104" t="s">
        <v>495</v>
      </c>
      <c r="D298" s="89">
        <v>-263526.58999999997</v>
      </c>
    </row>
    <row r="299" spans="2:6" x14ac:dyDescent="0.2">
      <c r="B299" s="88">
        <v>7</v>
      </c>
      <c r="C299" s="104" t="s">
        <v>496</v>
      </c>
    </row>
    <row r="300" spans="2:6" x14ac:dyDescent="0.2">
      <c r="B300" s="88">
        <v>7.1</v>
      </c>
      <c r="C300" s="104" t="s">
        <v>497</v>
      </c>
      <c r="F300" s="89">
        <v>63765003.61999999</v>
      </c>
    </row>
    <row r="301" spans="2:6" x14ac:dyDescent="0.2">
      <c r="B301" s="88" t="s">
        <v>427</v>
      </c>
      <c r="C301" s="104" t="s">
        <v>498</v>
      </c>
      <c r="E301" s="89">
        <v>41349318.519999996</v>
      </c>
    </row>
    <row r="302" spans="2:6" x14ac:dyDescent="0.2">
      <c r="B302" s="88" t="s">
        <v>668</v>
      </c>
      <c r="C302" s="104" t="s">
        <v>669</v>
      </c>
      <c r="D302" s="89">
        <v>109995.52</v>
      </c>
    </row>
    <row r="303" spans="2:6" x14ac:dyDescent="0.2">
      <c r="B303" s="88" t="s">
        <v>428</v>
      </c>
      <c r="C303" s="104" t="s">
        <v>629</v>
      </c>
      <c r="D303" s="89">
        <v>696000</v>
      </c>
    </row>
    <row r="304" spans="2:6" x14ac:dyDescent="0.2">
      <c r="B304" s="88" t="s">
        <v>429</v>
      </c>
      <c r="C304" s="104" t="s">
        <v>630</v>
      </c>
      <c r="D304" s="89">
        <v>23904565</v>
      </c>
    </row>
    <row r="305" spans="2:6" x14ac:dyDescent="0.2">
      <c r="B305" s="88" t="s">
        <v>430</v>
      </c>
      <c r="C305" s="104" t="s">
        <v>631</v>
      </c>
      <c r="D305" s="89">
        <v>16638758</v>
      </c>
    </row>
    <row r="306" spans="2:6" x14ac:dyDescent="0.2">
      <c r="B306" s="88" t="s">
        <v>431</v>
      </c>
      <c r="C306" s="104" t="s">
        <v>499</v>
      </c>
      <c r="E306" s="89">
        <v>5276492.0900000008</v>
      </c>
    </row>
    <row r="307" spans="2:6" x14ac:dyDescent="0.2">
      <c r="B307" s="88" t="s">
        <v>432</v>
      </c>
      <c r="C307" s="104" t="s">
        <v>500</v>
      </c>
      <c r="D307" s="89">
        <v>4561762.9400000004</v>
      </c>
    </row>
    <row r="308" spans="2:6" x14ac:dyDescent="0.2">
      <c r="B308" s="88" t="s">
        <v>433</v>
      </c>
      <c r="C308" s="104" t="s">
        <v>501</v>
      </c>
      <c r="D308" s="89">
        <v>714729.15</v>
      </c>
    </row>
    <row r="309" spans="2:6" x14ac:dyDescent="0.2">
      <c r="B309" s="88" t="s">
        <v>434</v>
      </c>
      <c r="C309" s="104" t="s">
        <v>502</v>
      </c>
      <c r="E309" s="89">
        <v>4784436.080000001</v>
      </c>
    </row>
    <row r="310" spans="2:6" x14ac:dyDescent="0.2">
      <c r="B310" s="88" t="s">
        <v>435</v>
      </c>
      <c r="C310" s="104" t="s">
        <v>500</v>
      </c>
      <c r="D310" s="89">
        <v>4781936.2200000007</v>
      </c>
    </row>
    <row r="311" spans="2:6" x14ac:dyDescent="0.2">
      <c r="B311" s="88" t="s">
        <v>559</v>
      </c>
      <c r="C311" s="104" t="s">
        <v>560</v>
      </c>
      <c r="D311" s="89">
        <v>2499.86</v>
      </c>
    </row>
    <row r="312" spans="2:6" x14ac:dyDescent="0.2">
      <c r="B312" s="88" t="s">
        <v>436</v>
      </c>
      <c r="C312" s="104" t="s">
        <v>632</v>
      </c>
      <c r="E312" s="89">
        <v>11630639.75</v>
      </c>
    </row>
    <row r="313" spans="2:6" x14ac:dyDescent="0.2">
      <c r="B313" s="88" t="s">
        <v>437</v>
      </c>
      <c r="C313" s="104" t="s">
        <v>633</v>
      </c>
      <c r="D313" s="89">
        <v>52274.380000000005</v>
      </c>
    </row>
    <row r="314" spans="2:6" x14ac:dyDescent="0.2">
      <c r="B314" s="88" t="s">
        <v>438</v>
      </c>
      <c r="C314" s="104" t="s">
        <v>634</v>
      </c>
      <c r="D314" s="89">
        <v>7699476.6499999985</v>
      </c>
    </row>
    <row r="315" spans="2:6" x14ac:dyDescent="0.2">
      <c r="B315" s="88" t="s">
        <v>439</v>
      </c>
      <c r="C315" s="104" t="s">
        <v>635</v>
      </c>
      <c r="D315" s="89">
        <v>3878888.7200000007</v>
      </c>
    </row>
    <row r="316" spans="2:6" x14ac:dyDescent="0.2">
      <c r="B316" s="88" t="s">
        <v>440</v>
      </c>
      <c r="C316" s="104" t="s">
        <v>503</v>
      </c>
      <c r="E316" s="89">
        <v>724117.17999999993</v>
      </c>
    </row>
    <row r="317" spans="2:6" x14ac:dyDescent="0.2">
      <c r="B317" s="88" t="s">
        <v>441</v>
      </c>
      <c r="C317" s="104" t="s">
        <v>636</v>
      </c>
      <c r="D317" s="89">
        <v>20678.439999999995</v>
      </c>
    </row>
    <row r="318" spans="2:6" x14ac:dyDescent="0.2">
      <c r="B318" s="88" t="s">
        <v>442</v>
      </c>
      <c r="C318" s="104" t="s">
        <v>637</v>
      </c>
      <c r="D318" s="89">
        <v>432075.63000000006</v>
      </c>
    </row>
    <row r="319" spans="2:6" x14ac:dyDescent="0.2">
      <c r="B319" s="88" t="s">
        <v>443</v>
      </c>
      <c r="C319" s="104" t="s">
        <v>631</v>
      </c>
      <c r="D319" s="89">
        <v>271363.11</v>
      </c>
    </row>
    <row r="320" spans="2:6" x14ac:dyDescent="0.2">
      <c r="B320" s="88">
        <v>7.2</v>
      </c>
      <c r="C320" s="104" t="s">
        <v>638</v>
      </c>
      <c r="F320" s="89">
        <v>-63765003.61999999</v>
      </c>
    </row>
    <row r="321" spans="2:5" x14ac:dyDescent="0.2">
      <c r="B321" s="88" t="s">
        <v>444</v>
      </c>
      <c r="C321" s="104" t="s">
        <v>498</v>
      </c>
      <c r="E321" s="89">
        <v>-41349318.519999996</v>
      </c>
    </row>
    <row r="322" spans="2:5" x14ac:dyDescent="0.2">
      <c r="B322" s="88" t="s">
        <v>670</v>
      </c>
      <c r="C322" s="104" t="s">
        <v>669</v>
      </c>
      <c r="D322" s="89">
        <v>-109995.52</v>
      </c>
    </row>
    <row r="323" spans="2:5" x14ac:dyDescent="0.2">
      <c r="B323" s="88" t="s">
        <v>445</v>
      </c>
      <c r="C323" s="104" t="s">
        <v>629</v>
      </c>
      <c r="D323" s="89">
        <v>-696000</v>
      </c>
    </row>
    <row r="324" spans="2:5" x14ac:dyDescent="0.2">
      <c r="B324" s="88" t="s">
        <v>446</v>
      </c>
      <c r="C324" s="104" t="s">
        <v>630</v>
      </c>
      <c r="D324" s="89">
        <v>-23904565</v>
      </c>
    </row>
    <row r="325" spans="2:5" x14ac:dyDescent="0.2">
      <c r="B325" s="88" t="s">
        <v>447</v>
      </c>
      <c r="C325" s="104" t="s">
        <v>631</v>
      </c>
      <c r="D325" s="89">
        <v>-16638758</v>
      </c>
    </row>
    <row r="326" spans="2:5" x14ac:dyDescent="0.2">
      <c r="B326" s="88" t="s">
        <v>448</v>
      </c>
      <c r="C326" s="104" t="s">
        <v>499</v>
      </c>
      <c r="E326" s="89">
        <v>-5276492.0900000008</v>
      </c>
    </row>
    <row r="327" spans="2:5" x14ac:dyDescent="0.2">
      <c r="B327" s="88" t="s">
        <v>449</v>
      </c>
      <c r="C327" s="104" t="s">
        <v>499</v>
      </c>
      <c r="D327" s="89">
        <v>-4561762.9400000004</v>
      </c>
    </row>
    <row r="328" spans="2:5" x14ac:dyDescent="0.2">
      <c r="B328" s="88" t="s">
        <v>450</v>
      </c>
      <c r="C328" s="104" t="s">
        <v>504</v>
      </c>
      <c r="D328" s="89">
        <v>-714729.15</v>
      </c>
    </row>
    <row r="329" spans="2:5" x14ac:dyDescent="0.2">
      <c r="B329" s="88" t="s">
        <v>451</v>
      </c>
      <c r="C329" s="104" t="s">
        <v>502</v>
      </c>
      <c r="E329" s="89">
        <v>-4784436.080000001</v>
      </c>
    </row>
    <row r="330" spans="2:5" x14ac:dyDescent="0.2">
      <c r="B330" s="88" t="s">
        <v>452</v>
      </c>
      <c r="C330" s="104" t="s">
        <v>505</v>
      </c>
      <c r="D330" s="89">
        <v>-4781936.2200000007</v>
      </c>
    </row>
    <row r="331" spans="2:5" x14ac:dyDescent="0.2">
      <c r="B331" s="88" t="s">
        <v>561</v>
      </c>
      <c r="C331" s="104" t="s">
        <v>562</v>
      </c>
      <c r="D331" s="89">
        <v>-2499.86</v>
      </c>
    </row>
    <row r="332" spans="2:5" x14ac:dyDescent="0.2">
      <c r="B332" s="88" t="s">
        <v>453</v>
      </c>
      <c r="C332" s="104" t="s">
        <v>639</v>
      </c>
      <c r="E332" s="89">
        <v>-11630639.75</v>
      </c>
    </row>
    <row r="333" spans="2:5" x14ac:dyDescent="0.2">
      <c r="B333" s="88" t="s">
        <v>454</v>
      </c>
      <c r="C333" s="104" t="s">
        <v>633</v>
      </c>
      <c r="D333" s="89">
        <v>-52274.380000000005</v>
      </c>
    </row>
    <row r="334" spans="2:5" x14ac:dyDescent="0.2">
      <c r="B334" s="88" t="s">
        <v>455</v>
      </c>
      <c r="C334" s="104" t="s">
        <v>634</v>
      </c>
      <c r="D334" s="89">
        <v>-7699476.6499999985</v>
      </c>
    </row>
    <row r="335" spans="2:5" x14ac:dyDescent="0.2">
      <c r="B335" s="88" t="s">
        <v>456</v>
      </c>
      <c r="C335" s="104" t="s">
        <v>631</v>
      </c>
      <c r="D335" s="89">
        <v>-3878888.7200000007</v>
      </c>
    </row>
    <row r="336" spans="2:5" x14ac:dyDescent="0.2">
      <c r="B336" s="88" t="s">
        <v>457</v>
      </c>
      <c r="C336" s="104" t="s">
        <v>506</v>
      </c>
      <c r="E336" s="89">
        <v>-724117.17999999993</v>
      </c>
    </row>
    <row r="337" spans="2:6" x14ac:dyDescent="0.2">
      <c r="B337" s="88" t="s">
        <v>458</v>
      </c>
      <c r="C337" s="104" t="s">
        <v>636</v>
      </c>
      <c r="D337" s="89">
        <v>-20678.439999999995</v>
      </c>
    </row>
    <row r="338" spans="2:6" x14ac:dyDescent="0.2">
      <c r="B338" s="88" t="s">
        <v>459</v>
      </c>
      <c r="C338" s="104" t="s">
        <v>637</v>
      </c>
      <c r="D338" s="89">
        <v>-432075.63000000006</v>
      </c>
    </row>
    <row r="339" spans="2:6" x14ac:dyDescent="0.2">
      <c r="B339" s="88" t="s">
        <v>460</v>
      </c>
      <c r="C339" s="104" t="s">
        <v>631</v>
      </c>
      <c r="D339" s="89">
        <v>-271363.11</v>
      </c>
    </row>
    <row r="340" spans="2:6" x14ac:dyDescent="0.2">
      <c r="B340" s="88">
        <v>7.3</v>
      </c>
      <c r="C340" s="104" t="s">
        <v>628</v>
      </c>
      <c r="F340" s="89">
        <v>1357947826.3199999</v>
      </c>
    </row>
    <row r="341" spans="2:6" x14ac:dyDescent="0.2">
      <c r="B341" s="88" t="s">
        <v>461</v>
      </c>
      <c r="C341" s="104" t="s">
        <v>507</v>
      </c>
      <c r="E341" s="89">
        <v>1187738395.9300003</v>
      </c>
    </row>
    <row r="342" spans="2:6" x14ac:dyDescent="0.2">
      <c r="B342" s="88" t="s">
        <v>462</v>
      </c>
      <c r="C342" s="104" t="s">
        <v>508</v>
      </c>
      <c r="D342" s="89">
        <v>657174495.11000001</v>
      </c>
    </row>
    <row r="343" spans="2:6" x14ac:dyDescent="0.2">
      <c r="B343" s="88" t="s">
        <v>463</v>
      </c>
      <c r="C343" s="104" t="s">
        <v>509</v>
      </c>
      <c r="D343" s="89">
        <v>483264812.77999997</v>
      </c>
    </row>
    <row r="344" spans="2:6" x14ac:dyDescent="0.2">
      <c r="B344" s="88" t="s">
        <v>464</v>
      </c>
      <c r="C344" s="104" t="s">
        <v>640</v>
      </c>
      <c r="D344" s="89">
        <v>697523.93</v>
      </c>
    </row>
    <row r="345" spans="2:6" x14ac:dyDescent="0.2">
      <c r="B345" s="88" t="s">
        <v>534</v>
      </c>
      <c r="C345" s="104" t="s">
        <v>535</v>
      </c>
      <c r="D345" s="89">
        <v>46601564.109999992</v>
      </c>
    </row>
    <row r="346" spans="2:6" x14ac:dyDescent="0.2">
      <c r="B346" s="88" t="s">
        <v>510</v>
      </c>
      <c r="C346" s="104" t="s">
        <v>511</v>
      </c>
      <c r="E346" s="89">
        <v>4881581.6599999974</v>
      </c>
    </row>
    <row r="347" spans="2:6" x14ac:dyDescent="0.2">
      <c r="B347" s="88" t="s">
        <v>512</v>
      </c>
      <c r="C347" s="104" t="s">
        <v>513</v>
      </c>
      <c r="D347" s="89">
        <v>4881581.6599999974</v>
      </c>
    </row>
    <row r="348" spans="2:6" x14ac:dyDescent="0.2">
      <c r="B348" s="88" t="s">
        <v>487</v>
      </c>
      <c r="C348" s="104" t="s">
        <v>641</v>
      </c>
      <c r="E348" s="89">
        <v>150921368.74999997</v>
      </c>
    </row>
    <row r="349" spans="2:6" x14ac:dyDescent="0.2">
      <c r="B349" s="88" t="s">
        <v>488</v>
      </c>
      <c r="C349" s="104" t="s">
        <v>641</v>
      </c>
      <c r="D349" s="89">
        <v>150921368.74999997</v>
      </c>
    </row>
    <row r="350" spans="2:6" x14ac:dyDescent="0.2">
      <c r="B350" s="88" t="s">
        <v>465</v>
      </c>
      <c r="C350" s="104" t="s">
        <v>514</v>
      </c>
      <c r="E350" s="89">
        <v>102218.3</v>
      </c>
    </row>
    <row r="351" spans="2:6" x14ac:dyDescent="0.2">
      <c r="B351" s="88" t="s">
        <v>466</v>
      </c>
      <c r="C351" s="104" t="s">
        <v>515</v>
      </c>
      <c r="D351" s="89">
        <v>102218.3</v>
      </c>
    </row>
    <row r="352" spans="2:6" x14ac:dyDescent="0.2">
      <c r="B352" s="88" t="s">
        <v>467</v>
      </c>
      <c r="C352" s="104" t="s">
        <v>516</v>
      </c>
      <c r="E352" s="89">
        <v>9681787.1199999992</v>
      </c>
    </row>
    <row r="353" spans="2:6" x14ac:dyDescent="0.2">
      <c r="B353" s="88" t="s">
        <v>468</v>
      </c>
      <c r="C353" s="104" t="s">
        <v>642</v>
      </c>
      <c r="D353" s="89">
        <v>3445813.71</v>
      </c>
    </row>
    <row r="354" spans="2:6" x14ac:dyDescent="0.2">
      <c r="B354" s="88" t="s">
        <v>469</v>
      </c>
      <c r="C354" s="104" t="s">
        <v>517</v>
      </c>
      <c r="D354" s="89">
        <v>1335979.71</v>
      </c>
    </row>
    <row r="355" spans="2:6" x14ac:dyDescent="0.2">
      <c r="B355" s="88" t="s">
        <v>671</v>
      </c>
      <c r="C355" s="104" t="s">
        <v>672</v>
      </c>
      <c r="D355" s="89">
        <v>19649.970000000005</v>
      </c>
    </row>
    <row r="356" spans="2:6" x14ac:dyDescent="0.2">
      <c r="B356" s="88" t="s">
        <v>673</v>
      </c>
      <c r="C356" s="104" t="s">
        <v>674</v>
      </c>
      <c r="D356" s="89">
        <v>3482404.62</v>
      </c>
    </row>
    <row r="357" spans="2:6" x14ac:dyDescent="0.2">
      <c r="B357" s="88" t="s">
        <v>675</v>
      </c>
      <c r="C357" s="104" t="s">
        <v>676</v>
      </c>
      <c r="D357" s="89">
        <v>1396.65</v>
      </c>
    </row>
    <row r="358" spans="2:6" x14ac:dyDescent="0.2">
      <c r="B358" s="88" t="s">
        <v>677</v>
      </c>
      <c r="C358" s="104" t="s">
        <v>678</v>
      </c>
      <c r="D358" s="89">
        <v>1396512.2699999996</v>
      </c>
    </row>
    <row r="359" spans="2:6" x14ac:dyDescent="0.2">
      <c r="B359" s="88" t="s">
        <v>702</v>
      </c>
      <c r="C359" s="104" t="s">
        <v>703</v>
      </c>
      <c r="D359" s="89">
        <v>30.19</v>
      </c>
    </row>
    <row r="360" spans="2:6" x14ac:dyDescent="0.2">
      <c r="B360" s="88" t="s">
        <v>470</v>
      </c>
      <c r="C360" s="104" t="s">
        <v>518</v>
      </c>
      <c r="E360" s="89">
        <v>4622474.5600000005</v>
      </c>
    </row>
    <row r="361" spans="2:6" x14ac:dyDescent="0.2">
      <c r="B361" s="88" t="s">
        <v>471</v>
      </c>
      <c r="C361" s="104" t="s">
        <v>643</v>
      </c>
      <c r="D361" s="89">
        <v>53363.8</v>
      </c>
    </row>
    <row r="362" spans="2:6" x14ac:dyDescent="0.2">
      <c r="B362" s="88" t="s">
        <v>472</v>
      </c>
      <c r="C362" s="104" t="s">
        <v>644</v>
      </c>
      <c r="D362" s="89">
        <v>3532746.8199999994</v>
      </c>
    </row>
    <row r="363" spans="2:6" x14ac:dyDescent="0.2">
      <c r="B363" s="88" t="s">
        <v>473</v>
      </c>
      <c r="C363" s="104" t="s">
        <v>631</v>
      </c>
      <c r="D363" s="89">
        <v>1035863.9400000002</v>
      </c>
    </row>
    <row r="364" spans="2:6" x14ac:dyDescent="0.2">
      <c r="B364" s="88" t="s">
        <v>704</v>
      </c>
      <c r="C364" s="104" t="s">
        <v>705</v>
      </c>
      <c r="D364" s="89">
        <v>500</v>
      </c>
    </row>
    <row r="365" spans="2:6" x14ac:dyDescent="0.2">
      <c r="B365" s="88">
        <v>7.4</v>
      </c>
      <c r="C365" s="104" t="s">
        <v>519</v>
      </c>
      <c r="F365" s="89">
        <v>-1357947826.3199999</v>
      </c>
    </row>
    <row r="366" spans="2:6" x14ac:dyDescent="0.2">
      <c r="B366" s="88" t="s">
        <v>474</v>
      </c>
      <c r="C366" s="104" t="s">
        <v>507</v>
      </c>
      <c r="E366" s="89">
        <v>-1187738395.9300003</v>
      </c>
    </row>
    <row r="367" spans="2:6" x14ac:dyDescent="0.2">
      <c r="B367" s="88" t="s">
        <v>475</v>
      </c>
      <c r="C367" s="104" t="s">
        <v>508</v>
      </c>
      <c r="D367" s="89">
        <v>-657174495.11000001</v>
      </c>
    </row>
    <row r="368" spans="2:6" x14ac:dyDescent="0.2">
      <c r="B368" s="88" t="s">
        <v>476</v>
      </c>
      <c r="C368" s="104" t="s">
        <v>520</v>
      </c>
      <c r="D368" s="89">
        <v>-483264812.77999997</v>
      </c>
    </row>
    <row r="369" spans="2:5" x14ac:dyDescent="0.2">
      <c r="B369" s="88" t="s">
        <v>477</v>
      </c>
      <c r="C369" s="104" t="s">
        <v>640</v>
      </c>
      <c r="D369" s="89">
        <v>-697523.93</v>
      </c>
    </row>
    <row r="370" spans="2:5" x14ac:dyDescent="0.2">
      <c r="B370" s="88" t="s">
        <v>536</v>
      </c>
      <c r="C370" s="104" t="s">
        <v>535</v>
      </c>
      <c r="D370" s="89">
        <v>-46601564.109999992</v>
      </c>
    </row>
    <row r="371" spans="2:5" x14ac:dyDescent="0.2">
      <c r="B371" s="88" t="s">
        <v>521</v>
      </c>
      <c r="C371" s="104" t="s">
        <v>511</v>
      </c>
      <c r="E371" s="89">
        <v>-4881581.6599999974</v>
      </c>
    </row>
    <row r="372" spans="2:5" x14ac:dyDescent="0.2">
      <c r="B372" s="88" t="s">
        <v>522</v>
      </c>
      <c r="C372" s="104" t="s">
        <v>523</v>
      </c>
      <c r="D372" s="89">
        <v>-4881581.6599999974</v>
      </c>
    </row>
    <row r="373" spans="2:5" x14ac:dyDescent="0.2">
      <c r="B373" s="88" t="s">
        <v>489</v>
      </c>
      <c r="C373" s="104" t="s">
        <v>645</v>
      </c>
      <c r="E373" s="89">
        <v>-150921368.74999997</v>
      </c>
    </row>
    <row r="374" spans="2:5" x14ac:dyDescent="0.2">
      <c r="B374" s="88" t="s">
        <v>490</v>
      </c>
      <c r="C374" s="104" t="s">
        <v>523</v>
      </c>
      <c r="D374" s="89">
        <v>-150921368.74999997</v>
      </c>
    </row>
    <row r="375" spans="2:5" x14ac:dyDescent="0.2">
      <c r="B375" s="88" t="s">
        <v>478</v>
      </c>
      <c r="C375" s="104" t="s">
        <v>514</v>
      </c>
      <c r="E375" s="89">
        <v>-102218.3</v>
      </c>
    </row>
    <row r="376" spans="2:5" x14ac:dyDescent="0.2">
      <c r="B376" s="88" t="s">
        <v>479</v>
      </c>
      <c r="C376" s="104" t="s">
        <v>524</v>
      </c>
      <c r="D376" s="89">
        <v>-102218.3</v>
      </c>
    </row>
    <row r="377" spans="2:5" x14ac:dyDescent="0.2">
      <c r="B377" s="88" t="s">
        <v>480</v>
      </c>
      <c r="C377" s="104" t="s">
        <v>516</v>
      </c>
      <c r="E377" s="89">
        <v>-9681787.1199999992</v>
      </c>
    </row>
    <row r="378" spans="2:5" x14ac:dyDescent="0.2">
      <c r="B378" s="88" t="s">
        <v>481</v>
      </c>
      <c r="C378" s="104" t="s">
        <v>642</v>
      </c>
      <c r="D378" s="89">
        <v>-3445813.71</v>
      </c>
    </row>
    <row r="379" spans="2:5" x14ac:dyDescent="0.2">
      <c r="B379" s="88" t="s">
        <v>482</v>
      </c>
      <c r="C379" s="104" t="s">
        <v>525</v>
      </c>
      <c r="D379" s="89">
        <v>-1335979.71</v>
      </c>
    </row>
    <row r="380" spans="2:5" x14ac:dyDescent="0.2">
      <c r="B380" s="88" t="s">
        <v>679</v>
      </c>
      <c r="C380" s="104" t="s">
        <v>672</v>
      </c>
      <c r="D380" s="89">
        <v>-19649.970000000005</v>
      </c>
    </row>
    <row r="381" spans="2:5" x14ac:dyDescent="0.2">
      <c r="B381" s="88" t="s">
        <v>680</v>
      </c>
      <c r="C381" s="104" t="s">
        <v>674</v>
      </c>
      <c r="D381" s="89">
        <v>-3482404.62</v>
      </c>
    </row>
    <row r="382" spans="2:5" x14ac:dyDescent="0.2">
      <c r="B382" s="88" t="s">
        <v>681</v>
      </c>
      <c r="C382" s="104" t="s">
        <v>676</v>
      </c>
      <c r="D382" s="89">
        <v>-1396.65</v>
      </c>
    </row>
    <row r="383" spans="2:5" x14ac:dyDescent="0.2">
      <c r="B383" s="88" t="s">
        <v>682</v>
      </c>
      <c r="C383" s="104" t="s">
        <v>678</v>
      </c>
      <c r="D383" s="89">
        <v>-1396512.2699999996</v>
      </c>
    </row>
    <row r="384" spans="2:5" x14ac:dyDescent="0.2">
      <c r="B384" s="88" t="s">
        <v>706</v>
      </c>
      <c r="C384" s="104" t="s">
        <v>703</v>
      </c>
      <c r="D384" s="89">
        <v>-30.19</v>
      </c>
    </row>
    <row r="385" spans="2:5" x14ac:dyDescent="0.2">
      <c r="B385" s="88" t="s">
        <v>483</v>
      </c>
      <c r="C385" s="104" t="s">
        <v>646</v>
      </c>
      <c r="E385" s="89">
        <v>-4622474.5600000005</v>
      </c>
    </row>
    <row r="386" spans="2:5" x14ac:dyDescent="0.2">
      <c r="B386" s="88" t="s">
        <v>484</v>
      </c>
      <c r="C386" s="104" t="s">
        <v>643</v>
      </c>
      <c r="D386" s="89">
        <v>-53363.8</v>
      </c>
    </row>
    <row r="387" spans="2:5" x14ac:dyDescent="0.2">
      <c r="B387" s="88" t="s">
        <v>485</v>
      </c>
      <c r="C387" s="104" t="s">
        <v>644</v>
      </c>
      <c r="D387" s="89">
        <v>-3532746.8199999994</v>
      </c>
    </row>
    <row r="388" spans="2:5" x14ac:dyDescent="0.2">
      <c r="B388" s="88" t="s">
        <v>486</v>
      </c>
      <c r="C388" s="104" t="s">
        <v>631</v>
      </c>
      <c r="D388" s="89">
        <v>-1035863.9400000002</v>
      </c>
    </row>
    <row r="389" spans="2:5" x14ac:dyDescent="0.2">
      <c r="B389" s="88" t="s">
        <v>707</v>
      </c>
      <c r="C389" s="104" t="s">
        <v>705</v>
      </c>
      <c r="D389" s="89">
        <v>-500</v>
      </c>
    </row>
    <row r="390" spans="2:5" x14ac:dyDescent="0.2">
      <c r="C390" s="88"/>
    </row>
    <row r="391" spans="2:5" x14ac:dyDescent="0.2">
      <c r="C391" s="88"/>
    </row>
    <row r="392" spans="2:5" x14ac:dyDescent="0.2">
      <c r="C392" s="88"/>
    </row>
    <row r="393" spans="2:5" x14ac:dyDescent="0.2">
      <c r="C393" s="88"/>
    </row>
    <row r="394" spans="2:5" x14ac:dyDescent="0.2">
      <c r="C394" s="88"/>
    </row>
    <row r="395" spans="2:5" x14ac:dyDescent="0.2">
      <c r="C395" s="88"/>
    </row>
    <row r="396" spans="2:5" x14ac:dyDescent="0.2">
      <c r="C396" s="88"/>
    </row>
    <row r="397" spans="2:5" x14ac:dyDescent="0.2">
      <c r="C397" s="88" t="s">
        <v>557</v>
      </c>
      <c r="D397" s="89" t="s">
        <v>708</v>
      </c>
    </row>
    <row r="398" spans="2:5" x14ac:dyDescent="0.2">
      <c r="C398" s="90" t="s">
        <v>558</v>
      </c>
      <c r="D398" s="91" t="s">
        <v>709</v>
      </c>
    </row>
  </sheetData>
  <mergeCells count="3">
    <mergeCell ref="B1:F1"/>
    <mergeCell ref="B2:F2"/>
    <mergeCell ref="B3:F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9"/>
  <sheetViews>
    <sheetView tabSelected="1" topLeftCell="A5" workbookViewId="0">
      <selection activeCell="D12" sqref="D12:G28"/>
    </sheetView>
  </sheetViews>
  <sheetFormatPr baseColWidth="10" defaultColWidth="41.85546875" defaultRowHeight="12" x14ac:dyDescent="0.2"/>
  <cols>
    <col min="1" max="1" width="25.42578125" style="5" customWidth="1"/>
    <col min="2" max="2" width="48.42578125" style="4" customWidth="1"/>
    <col min="3" max="3" width="20" style="3" customWidth="1"/>
    <col min="4" max="4" width="20" style="76" customWidth="1"/>
    <col min="5" max="5" width="13.5703125" style="18" bestFit="1" customWidth="1"/>
    <col min="6" max="6" width="15.28515625" style="19" bestFit="1" customWidth="1"/>
    <col min="7" max="16384" width="41.85546875" style="4"/>
  </cols>
  <sheetData>
    <row r="1" spans="1:8" ht="12.75" x14ac:dyDescent="0.2">
      <c r="A1" s="106" t="s">
        <v>399</v>
      </c>
      <c r="B1" s="106"/>
      <c r="C1" s="106"/>
    </row>
    <row r="2" spans="1:8" x14ac:dyDescent="0.2">
      <c r="A2" s="2"/>
    </row>
    <row r="3" spans="1:8" ht="12" customHeight="1" x14ac:dyDescent="0.2">
      <c r="A3" s="107" t="s">
        <v>53</v>
      </c>
      <c r="B3" s="107"/>
      <c r="C3" s="107"/>
      <c r="D3" s="77"/>
    </row>
    <row r="4" spans="1:8" x14ac:dyDescent="0.2">
      <c r="A4" s="5" t="s">
        <v>54</v>
      </c>
    </row>
    <row r="5" spans="1:8" x14ac:dyDescent="0.2">
      <c r="A5" s="5" t="s">
        <v>55</v>
      </c>
    </row>
    <row r="6" spans="1:8" x14ac:dyDescent="0.2">
      <c r="A6" s="5" t="s">
        <v>56</v>
      </c>
    </row>
    <row r="7" spans="1:8" x14ac:dyDescent="0.2">
      <c r="A7" s="5" t="s">
        <v>713</v>
      </c>
    </row>
    <row r="9" spans="1:8" x14ac:dyDescent="0.2">
      <c r="B9" s="42" t="s">
        <v>9</v>
      </c>
    </row>
    <row r="10" spans="1:8" x14ac:dyDescent="0.2">
      <c r="B10" s="42" t="s">
        <v>10</v>
      </c>
    </row>
    <row r="11" spans="1:8" x14ac:dyDescent="0.2">
      <c r="F11" s="76"/>
      <c r="G11" s="18"/>
      <c r="H11" s="92"/>
    </row>
    <row r="12" spans="1:8" s="42" customFormat="1" x14ac:dyDescent="0.2">
      <c r="A12" s="7" t="s">
        <v>0</v>
      </c>
      <c r="B12" s="7" t="s">
        <v>1</v>
      </c>
      <c r="C12" s="55" t="s">
        <v>2</v>
      </c>
      <c r="D12" s="76"/>
      <c r="E12" s="18"/>
      <c r="F12" s="76"/>
      <c r="G12" s="18"/>
      <c r="H12" s="92"/>
    </row>
    <row r="13" spans="1:8" x14ac:dyDescent="0.2">
      <c r="A13" s="44">
        <v>31</v>
      </c>
      <c r="B13" s="44" t="s">
        <v>3</v>
      </c>
      <c r="C13" s="43">
        <f>+GENERAL!F257</f>
        <v>21015553.719999999</v>
      </c>
      <c r="F13" s="76"/>
      <c r="G13" s="18"/>
      <c r="H13" s="92"/>
    </row>
    <row r="14" spans="1:8" x14ac:dyDescent="0.2">
      <c r="A14" s="44">
        <v>3301</v>
      </c>
      <c r="B14" s="44" t="s">
        <v>4</v>
      </c>
      <c r="C14" s="43">
        <f>+GENERAL!E261</f>
        <v>31058511.739999998</v>
      </c>
      <c r="F14" s="76"/>
      <c r="G14" s="18"/>
      <c r="H14" s="92"/>
    </row>
    <row r="15" spans="1:8" x14ac:dyDescent="0.2">
      <c r="A15" s="44">
        <v>3302</v>
      </c>
      <c r="B15" s="44" t="s">
        <v>5</v>
      </c>
      <c r="C15" s="26">
        <v>0</v>
      </c>
      <c r="F15" s="76"/>
      <c r="G15" s="18"/>
      <c r="H15" s="92"/>
    </row>
    <row r="16" spans="1:8" x14ac:dyDescent="0.2">
      <c r="A16" s="44">
        <v>3303</v>
      </c>
      <c r="B16" s="44" t="s">
        <v>12</v>
      </c>
      <c r="C16" s="43">
        <f>+GENERAL!E266</f>
        <v>22187646.460000001</v>
      </c>
      <c r="F16" s="76"/>
      <c r="G16" s="18"/>
      <c r="H16" s="92"/>
    </row>
    <row r="17" spans="1:8" x14ac:dyDescent="0.2">
      <c r="A17" s="44">
        <v>34</v>
      </c>
      <c r="B17" s="44" t="s">
        <v>6</v>
      </c>
      <c r="C17" s="43">
        <f>+GENERAL!F271</f>
        <v>0</v>
      </c>
      <c r="F17" s="76"/>
      <c r="G17" s="18"/>
      <c r="H17" s="92"/>
    </row>
    <row r="18" spans="1:8" x14ac:dyDescent="0.2">
      <c r="A18" s="44">
        <v>35</v>
      </c>
      <c r="B18" s="44" t="s">
        <v>563</v>
      </c>
      <c r="C18" s="43">
        <f>+GENERAL!F275</f>
        <v>2368293.16</v>
      </c>
      <c r="F18" s="76"/>
      <c r="G18" s="18"/>
      <c r="H18" s="92"/>
    </row>
    <row r="19" spans="1:8" x14ac:dyDescent="0.2">
      <c r="A19" s="44">
        <v>3601</v>
      </c>
      <c r="B19" s="44" t="s">
        <v>565</v>
      </c>
      <c r="C19" s="43">
        <f>+GENERAL!E281</f>
        <v>0</v>
      </c>
      <c r="F19" s="76"/>
      <c r="G19" s="18"/>
      <c r="H19" s="92"/>
    </row>
    <row r="20" spans="1:8" x14ac:dyDescent="0.2">
      <c r="A20" s="44">
        <v>3602</v>
      </c>
      <c r="B20" s="44" t="s">
        <v>578</v>
      </c>
      <c r="C20" s="43">
        <v>0</v>
      </c>
      <c r="F20" s="76"/>
      <c r="G20" s="18"/>
      <c r="H20" s="92"/>
    </row>
    <row r="21" spans="1:8" x14ac:dyDescent="0.2">
      <c r="A21" s="44">
        <v>3603</v>
      </c>
      <c r="B21" s="44" t="s">
        <v>564</v>
      </c>
      <c r="C21" s="43">
        <v>0</v>
      </c>
      <c r="F21" s="76"/>
      <c r="G21" s="18"/>
      <c r="H21" s="92"/>
    </row>
    <row r="22" spans="1:8" x14ac:dyDescent="0.2">
      <c r="A22" s="44">
        <v>3604</v>
      </c>
      <c r="B22" s="44" t="s">
        <v>579</v>
      </c>
      <c r="C22" s="43">
        <v>0</v>
      </c>
      <c r="F22" s="76"/>
      <c r="G22" s="18"/>
      <c r="H22" s="92"/>
    </row>
    <row r="23" spans="1:8" x14ac:dyDescent="0.2">
      <c r="A23" s="56" t="s">
        <v>14</v>
      </c>
      <c r="B23" s="44" t="s">
        <v>566</v>
      </c>
      <c r="C23" s="43">
        <f>+GENERAL!F288*50%</f>
        <v>2769525.2200000882</v>
      </c>
      <c r="F23" s="76"/>
      <c r="G23" s="18"/>
      <c r="H23" s="92"/>
    </row>
    <row r="24" spans="1:8" x14ac:dyDescent="0.2">
      <c r="F24" s="76"/>
      <c r="G24" s="18"/>
      <c r="H24" s="92"/>
    </row>
    <row r="25" spans="1:8" x14ac:dyDescent="0.2">
      <c r="A25" s="7" t="s">
        <v>7</v>
      </c>
      <c r="B25" s="7" t="s">
        <v>8</v>
      </c>
      <c r="C25" s="47">
        <f>SUM(C13:C23)</f>
        <v>79399530.300000072</v>
      </c>
      <c r="F25" s="76"/>
      <c r="G25" s="18"/>
      <c r="H25" s="92"/>
    </row>
    <row r="26" spans="1:8" x14ac:dyDescent="0.2">
      <c r="F26" s="76"/>
      <c r="G26" s="18"/>
      <c r="H26" s="92"/>
    </row>
    <row r="27" spans="1:8" x14ac:dyDescent="0.2">
      <c r="B27" s="42" t="s">
        <v>11</v>
      </c>
      <c r="F27" s="76"/>
      <c r="G27" s="18"/>
    </row>
    <row r="28" spans="1:8" x14ac:dyDescent="0.2">
      <c r="F28" s="76"/>
      <c r="G28" s="18"/>
    </row>
    <row r="29" spans="1:8" x14ac:dyDescent="0.2">
      <c r="A29" s="58" t="s">
        <v>0</v>
      </c>
      <c r="B29" s="58" t="s">
        <v>1</v>
      </c>
      <c r="C29" s="59" t="s">
        <v>2</v>
      </c>
      <c r="F29" s="76"/>
      <c r="G29" s="18"/>
    </row>
    <row r="30" spans="1:8" x14ac:dyDescent="0.2">
      <c r="A30" s="57">
        <v>3305</v>
      </c>
      <c r="B30" s="57" t="s">
        <v>567</v>
      </c>
      <c r="C30" s="26">
        <v>0</v>
      </c>
      <c r="D30" s="78">
        <v>0.5</v>
      </c>
    </row>
    <row r="31" spans="1:8" x14ac:dyDescent="0.2">
      <c r="A31" s="57">
        <v>3310</v>
      </c>
      <c r="B31" s="57" t="s">
        <v>568</v>
      </c>
      <c r="C31" s="26">
        <f>+GENERAL!E269*50%</f>
        <v>47742.64</v>
      </c>
      <c r="D31" s="78">
        <v>0.5</v>
      </c>
      <c r="E31" s="31"/>
      <c r="F31" s="32"/>
    </row>
    <row r="33" spans="1:6" x14ac:dyDescent="0.2">
      <c r="E33" s="34"/>
      <c r="F33" s="32"/>
    </row>
    <row r="34" spans="1:6" ht="12.75" x14ac:dyDescent="0.2">
      <c r="A34" s="7" t="s">
        <v>15</v>
      </c>
      <c r="B34" s="7" t="s">
        <v>16</v>
      </c>
      <c r="C34" s="47">
        <f>SUM(C30:C31)</f>
        <v>47742.64</v>
      </c>
      <c r="D34" s="79"/>
      <c r="E34" s="81"/>
      <c r="F34" s="28"/>
    </row>
    <row r="35" spans="1:6" x14ac:dyDescent="0.2">
      <c r="A35" s="2"/>
      <c r="E35" s="34"/>
      <c r="F35" s="35"/>
    </row>
    <row r="36" spans="1:6" x14ac:dyDescent="0.2">
      <c r="A36" s="7" t="s">
        <v>17</v>
      </c>
      <c r="B36" s="7" t="s">
        <v>18</v>
      </c>
      <c r="C36" s="47">
        <f>+C25+C34</f>
        <v>79447272.940000072</v>
      </c>
      <c r="D36" s="92">
        <f>+GENERAL!F287+GENERAL!F288-(GENERAL!F288*50%)-(GENERAL!E269*50%)+GENERAL!F281</f>
        <v>79447272.940000072</v>
      </c>
      <c r="E36" s="92">
        <f>+C36-D36</f>
        <v>0</v>
      </c>
      <c r="F36" s="35"/>
    </row>
    <row r="38" spans="1:6" x14ac:dyDescent="0.2">
      <c r="B38" s="42" t="s">
        <v>24</v>
      </c>
    </row>
    <row r="40" spans="1:6" x14ac:dyDescent="0.2">
      <c r="B40" s="10" t="s">
        <v>19</v>
      </c>
      <c r="C40" s="11">
        <f>SUM('Ponderación de Activos'!E4:E11)</f>
        <v>0</v>
      </c>
      <c r="D40" s="82"/>
    </row>
    <row r="41" spans="1:6" x14ac:dyDescent="0.2">
      <c r="B41" s="10" t="s">
        <v>20</v>
      </c>
      <c r="C41" s="11">
        <f>SUM('Ponderación de Activos'!E14)</f>
        <v>9560.6080000000002</v>
      </c>
      <c r="D41" s="82"/>
    </row>
    <row r="42" spans="1:6" x14ac:dyDescent="0.2">
      <c r="B42" s="10" t="s">
        <v>21</v>
      </c>
      <c r="C42" s="11">
        <f>SUM('Ponderación de Activos'!E15:E19)</f>
        <v>33293073.940000001</v>
      </c>
      <c r="D42" s="82"/>
    </row>
    <row r="43" spans="1:6" ht="12.75" x14ac:dyDescent="0.2">
      <c r="B43" s="10" t="s">
        <v>22</v>
      </c>
      <c r="C43" s="11">
        <f>SUM('Ponderación de Activos'!E21:E28)</f>
        <v>479765654.47000003</v>
      </c>
      <c r="D43" s="82"/>
      <c r="F43" s="27"/>
    </row>
    <row r="44" spans="1:6" ht="24" x14ac:dyDescent="0.2">
      <c r="B44" s="12" t="s">
        <v>23</v>
      </c>
      <c r="C44" s="47">
        <f>SUM(C40:C43)</f>
        <v>513068289.01800001</v>
      </c>
      <c r="D44" s="83">
        <f>C36/C44</f>
        <v>0.15484736562468163</v>
      </c>
    </row>
    <row r="46" spans="1:6" x14ac:dyDescent="0.2">
      <c r="B46" s="46" t="s">
        <v>25</v>
      </c>
    </row>
    <row r="48" spans="1:6" x14ac:dyDescent="0.2">
      <c r="A48" s="44" t="s">
        <v>74</v>
      </c>
      <c r="B48" s="45" t="s">
        <v>26</v>
      </c>
      <c r="C48" s="43">
        <f>C44*0.09</f>
        <v>46176146.01162</v>
      </c>
      <c r="D48" s="79"/>
      <c r="E48" s="84"/>
    </row>
    <row r="49" spans="1:6" ht="12.75" customHeight="1" x14ac:dyDescent="0.2">
      <c r="A49" s="44" t="s">
        <v>27</v>
      </c>
      <c r="B49" s="44" t="s">
        <v>28</v>
      </c>
      <c r="C49" s="43">
        <f>C36-C48</f>
        <v>33271126.928380072</v>
      </c>
      <c r="D49" s="79"/>
    </row>
    <row r="50" spans="1:6" x14ac:dyDescent="0.2">
      <c r="A50" s="44"/>
      <c r="B50" s="44" t="s">
        <v>29</v>
      </c>
      <c r="C50" s="43">
        <f>'Ponderación de Activos'!D31*4%</f>
        <v>24416253.922800008</v>
      </c>
      <c r="D50" s="79"/>
    </row>
    <row r="58" spans="1:6" ht="15" x14ac:dyDescent="0.25">
      <c r="B58" s="95" t="s">
        <v>557</v>
      </c>
      <c r="C58" s="96" t="s">
        <v>708</v>
      </c>
      <c r="E58" s="103"/>
      <c r="F58" s="21"/>
    </row>
    <row r="59" spans="1:6" ht="15" x14ac:dyDescent="0.25">
      <c r="B59" s="97" t="s">
        <v>558</v>
      </c>
      <c r="C59" s="98" t="s">
        <v>711</v>
      </c>
      <c r="E59" s="103"/>
      <c r="F59" s="21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H55"/>
  <sheetViews>
    <sheetView workbookViewId="0">
      <selection sqref="A1:D54"/>
    </sheetView>
  </sheetViews>
  <sheetFormatPr baseColWidth="10" defaultRowHeight="12" x14ac:dyDescent="0.2"/>
  <cols>
    <col min="1" max="1" width="24" style="4" customWidth="1"/>
    <col min="2" max="2" width="44.28515625" style="4" customWidth="1"/>
    <col min="3" max="3" width="13.7109375" style="3" bestFit="1" customWidth="1"/>
    <col min="4" max="4" width="17.140625" style="3" customWidth="1"/>
    <col min="5" max="5" width="17" style="4" bestFit="1" customWidth="1"/>
    <col min="6" max="6" width="11.42578125" style="4"/>
    <col min="7" max="7" width="13.140625" style="4" bestFit="1" customWidth="1"/>
    <col min="8" max="8" width="19.42578125" style="4" customWidth="1"/>
    <col min="9" max="16384" width="11.42578125" style="4"/>
  </cols>
  <sheetData>
    <row r="1" spans="1:4" ht="12.75" x14ac:dyDescent="0.2">
      <c r="A1" s="38" t="s">
        <v>57</v>
      </c>
      <c r="B1" s="54"/>
    </row>
    <row r="2" spans="1:4" x14ac:dyDescent="0.2">
      <c r="A2" s="2" t="s">
        <v>399</v>
      </c>
    </row>
    <row r="3" spans="1:4" x14ac:dyDescent="0.2">
      <c r="A3" s="38"/>
    </row>
    <row r="4" spans="1:4" x14ac:dyDescent="0.2">
      <c r="A4" s="108" t="s">
        <v>53</v>
      </c>
      <c r="B4" s="108"/>
      <c r="C4" s="108"/>
      <c r="D4" s="93"/>
    </row>
    <row r="5" spans="1:4" x14ac:dyDescent="0.2">
      <c r="A5" s="5" t="s">
        <v>54</v>
      </c>
    </row>
    <row r="7" spans="1:4" x14ac:dyDescent="0.2">
      <c r="A7" s="4" t="s">
        <v>55</v>
      </c>
    </row>
    <row r="8" spans="1:4" x14ac:dyDescent="0.2">
      <c r="A8" s="4" t="s">
        <v>56</v>
      </c>
    </row>
    <row r="9" spans="1:4" x14ac:dyDescent="0.2">
      <c r="A9" s="1" t="str">
        <f>+'Relación PT.'!A7</f>
        <v>FECHA: AL 30 DE SEPTIEMBRE  DE 2016</v>
      </c>
    </row>
    <row r="11" spans="1:4" x14ac:dyDescent="0.2">
      <c r="A11" s="109" t="s">
        <v>9</v>
      </c>
      <c r="B11" s="109"/>
      <c r="C11" s="109"/>
      <c r="D11" s="94"/>
    </row>
    <row r="12" spans="1:4" x14ac:dyDescent="0.2">
      <c r="A12" s="109" t="s">
        <v>10</v>
      </c>
      <c r="B12" s="109"/>
      <c r="C12" s="109"/>
      <c r="D12" s="94"/>
    </row>
    <row r="13" spans="1:4" x14ac:dyDescent="0.2">
      <c r="B13" s="41"/>
    </row>
    <row r="14" spans="1:4" x14ac:dyDescent="0.2">
      <c r="A14" s="6" t="s">
        <v>7</v>
      </c>
      <c r="B14" s="40" t="s">
        <v>8</v>
      </c>
      <c r="C14" s="39">
        <f>+'Relación PT.'!C25</f>
        <v>79399530.300000072</v>
      </c>
      <c r="D14" s="15"/>
    </row>
    <row r="15" spans="1:4" x14ac:dyDescent="0.2">
      <c r="A15" s="6" t="s">
        <v>15</v>
      </c>
      <c r="B15" s="40" t="s">
        <v>16</v>
      </c>
      <c r="C15" s="39">
        <f>+'Relación PT.'!C34</f>
        <v>47742.64</v>
      </c>
      <c r="D15" s="15"/>
    </row>
    <row r="16" spans="1:4" x14ac:dyDescent="0.2">
      <c r="A16" s="6" t="s">
        <v>30</v>
      </c>
      <c r="B16" s="13" t="s">
        <v>31</v>
      </c>
      <c r="C16" s="39">
        <f>+'Relación PT.'!C36</f>
        <v>79447272.940000072</v>
      </c>
      <c r="D16" s="15"/>
    </row>
    <row r="17" spans="1:8" ht="24" x14ac:dyDescent="0.2">
      <c r="A17" s="6" t="s">
        <v>32</v>
      </c>
      <c r="B17" s="40" t="s">
        <v>33</v>
      </c>
      <c r="C17" s="39">
        <v>0</v>
      </c>
      <c r="D17" s="15"/>
    </row>
    <row r="18" spans="1:8" x14ac:dyDescent="0.2">
      <c r="A18" s="6" t="s">
        <v>34</v>
      </c>
      <c r="B18" s="13" t="s">
        <v>35</v>
      </c>
      <c r="C18" s="39">
        <f>C16-C17</f>
        <v>79447272.940000072</v>
      </c>
      <c r="D18" s="15"/>
      <c r="G18" s="29"/>
      <c r="H18" s="30"/>
    </row>
    <row r="21" spans="1:8" ht="60" x14ac:dyDescent="0.2">
      <c r="A21" s="40" t="s">
        <v>36</v>
      </c>
      <c r="B21" s="40" t="s">
        <v>37</v>
      </c>
      <c r="C21" s="39"/>
      <c r="D21" s="15"/>
    </row>
    <row r="24" spans="1:8" x14ac:dyDescent="0.2">
      <c r="B24" s="4" t="s">
        <v>24</v>
      </c>
    </row>
    <row r="26" spans="1:8" x14ac:dyDescent="0.2">
      <c r="B26" s="40" t="s">
        <v>38</v>
      </c>
      <c r="C26" s="39">
        <f>SUM('Ponderación de Activos'!E4:E11)</f>
        <v>0</v>
      </c>
      <c r="D26" s="15"/>
      <c r="E26" s="17"/>
    </row>
    <row r="27" spans="1:8" x14ac:dyDescent="0.2">
      <c r="B27" s="40" t="s">
        <v>39</v>
      </c>
      <c r="C27" s="39">
        <v>0</v>
      </c>
      <c r="D27" s="15"/>
    </row>
    <row r="28" spans="1:8" x14ac:dyDescent="0.2">
      <c r="B28" s="40" t="s">
        <v>40</v>
      </c>
      <c r="C28" s="39">
        <f>+'Ponderación de Activos'!E14</f>
        <v>9560.6080000000002</v>
      </c>
      <c r="D28" s="15"/>
    </row>
    <row r="29" spans="1:8" x14ac:dyDescent="0.2">
      <c r="B29" s="40" t="s">
        <v>41</v>
      </c>
      <c r="C29" s="39">
        <v>0</v>
      </c>
      <c r="D29" s="15"/>
    </row>
    <row r="30" spans="1:8" x14ac:dyDescent="0.2">
      <c r="B30" s="40" t="s">
        <v>42</v>
      </c>
      <c r="C30" s="39">
        <f>SUM('Ponderación de Activos'!E15:E19)</f>
        <v>33293073.940000001</v>
      </c>
      <c r="D30" s="15"/>
    </row>
    <row r="31" spans="1:8" x14ac:dyDescent="0.2">
      <c r="B31" s="40" t="s">
        <v>43</v>
      </c>
      <c r="C31" s="39">
        <f>SUM('Ponderación de Activos'!E21:E28)</f>
        <v>479765654.47000003</v>
      </c>
      <c r="D31" s="15"/>
    </row>
    <row r="32" spans="1:8" s="16" customFormat="1" ht="26.25" customHeight="1" x14ac:dyDescent="0.2">
      <c r="B32" s="13" t="s">
        <v>59</v>
      </c>
      <c r="C32" s="69">
        <f>SUM(C26:C31)</f>
        <v>513068289.01800001</v>
      </c>
      <c r="D32" s="15"/>
      <c r="E32" s="15"/>
      <c r="H32" s="37">
        <f>C18/C32</f>
        <v>0.15484736562468163</v>
      </c>
    </row>
    <row r="35" spans="1:8" x14ac:dyDescent="0.2">
      <c r="B35" s="4" t="s">
        <v>25</v>
      </c>
    </row>
    <row r="37" spans="1:8" x14ac:dyDescent="0.2">
      <c r="A37" s="40" t="s">
        <v>74</v>
      </c>
      <c r="B37" s="40" t="s">
        <v>26</v>
      </c>
      <c r="C37" s="39">
        <f>C32*0.09</f>
        <v>46176146.01162</v>
      </c>
      <c r="D37" s="15"/>
      <c r="E37" s="3"/>
      <c r="H37" s="14">
        <f>C37/C32</f>
        <v>0.09</v>
      </c>
    </row>
    <row r="38" spans="1:8" x14ac:dyDescent="0.2">
      <c r="A38" s="110" t="s">
        <v>44</v>
      </c>
      <c r="B38" s="8" t="s">
        <v>45</v>
      </c>
      <c r="C38" s="111">
        <f>C18-C37</f>
        <v>33271126.928380072</v>
      </c>
      <c r="D38" s="15"/>
    </row>
    <row r="39" spans="1:8" x14ac:dyDescent="0.2">
      <c r="A39" s="110"/>
      <c r="B39" s="9" t="s">
        <v>46</v>
      </c>
      <c r="C39" s="111"/>
      <c r="D39" s="15"/>
    </row>
    <row r="40" spans="1:8" x14ac:dyDescent="0.2">
      <c r="A40" s="40"/>
      <c r="B40" s="40" t="s">
        <v>47</v>
      </c>
      <c r="C40" s="39">
        <f>+'Ponderación de Activos'!D32</f>
        <v>0</v>
      </c>
      <c r="D40" s="15"/>
    </row>
    <row r="41" spans="1:8" x14ac:dyDescent="0.2">
      <c r="A41" s="23" t="s">
        <v>407</v>
      </c>
      <c r="B41" s="22" t="s">
        <v>408</v>
      </c>
      <c r="C41" s="24">
        <f>+C38/C37</f>
        <v>0.72052628471868474</v>
      </c>
    </row>
    <row r="42" spans="1:8" x14ac:dyDescent="0.2">
      <c r="A42" s="23" t="s">
        <v>409</v>
      </c>
      <c r="B42" s="22" t="s">
        <v>410</v>
      </c>
      <c r="C42" s="24">
        <f>+C18/C32</f>
        <v>0.15484736562468163</v>
      </c>
    </row>
    <row r="43" spans="1:8" x14ac:dyDescent="0.2">
      <c r="A43" s="23" t="s">
        <v>411</v>
      </c>
      <c r="B43" s="22" t="s">
        <v>412</v>
      </c>
      <c r="C43" s="24">
        <f>C18/'Ponderación de Activos'!D29</f>
        <v>0.13015472920817203</v>
      </c>
      <c r="D43" s="25"/>
    </row>
    <row r="44" spans="1:8" x14ac:dyDescent="0.2">
      <c r="A44" s="23" t="s">
        <v>413</v>
      </c>
      <c r="B44" s="22" t="s">
        <v>414</v>
      </c>
      <c r="C44" s="24">
        <f>+'Ponderación de Activos'!D39</f>
        <v>0.15397866871073987</v>
      </c>
    </row>
    <row r="46" spans="1:8" x14ac:dyDescent="0.2">
      <c r="A46" s="1" t="s">
        <v>415</v>
      </c>
    </row>
    <row r="52" spans="1:4" x14ac:dyDescent="0.2">
      <c r="A52" s="95" t="s">
        <v>557</v>
      </c>
      <c r="C52" s="96" t="s">
        <v>708</v>
      </c>
      <c r="D52" s="4"/>
    </row>
    <row r="53" spans="1:4" x14ac:dyDescent="0.2">
      <c r="A53" s="97" t="s">
        <v>558</v>
      </c>
      <c r="C53" s="98" t="s">
        <v>710</v>
      </c>
      <c r="D53" s="4"/>
    </row>
    <row r="55" spans="1:4" x14ac:dyDescent="0.2">
      <c r="A55" s="5"/>
      <c r="D55" s="4"/>
    </row>
  </sheetData>
  <mergeCells count="5">
    <mergeCell ref="A4:C4"/>
    <mergeCell ref="A11:C11"/>
    <mergeCell ref="A12:C12"/>
    <mergeCell ref="A38:A39"/>
    <mergeCell ref="C38:C3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1:M41"/>
  <sheetViews>
    <sheetView topLeftCell="A7" workbookViewId="0">
      <selection activeCell="D29" sqref="D29"/>
    </sheetView>
  </sheetViews>
  <sheetFormatPr baseColWidth="10" defaultRowHeight="12" x14ac:dyDescent="0.2"/>
  <cols>
    <col min="1" max="1" width="11.42578125" style="50"/>
    <col min="2" max="2" width="38.28515625" style="50" customWidth="1"/>
    <col min="3" max="3" width="9.28515625" style="50" bestFit="1" customWidth="1"/>
    <col min="4" max="4" width="17.85546875" style="50" customWidth="1"/>
    <col min="5" max="5" width="22" style="50" customWidth="1"/>
    <col min="6" max="6" width="17.42578125" style="20" bestFit="1" customWidth="1"/>
    <col min="7" max="7" width="18.42578125" style="20" bestFit="1" customWidth="1"/>
    <col min="8" max="8" width="17.28515625" style="20" bestFit="1" customWidth="1"/>
    <col min="9" max="9" width="14.28515625" style="50" customWidth="1"/>
    <col min="10" max="10" width="20.140625" style="50" customWidth="1"/>
    <col min="11" max="16384" width="11.42578125" style="50"/>
  </cols>
  <sheetData>
    <row r="1" spans="1:7" ht="12.75" x14ac:dyDescent="0.2">
      <c r="A1" s="36" t="s">
        <v>73</v>
      </c>
      <c r="E1" s="36"/>
    </row>
    <row r="3" spans="1:7" ht="24" x14ac:dyDescent="0.2">
      <c r="A3" s="61" t="s">
        <v>61</v>
      </c>
      <c r="B3" s="61" t="s">
        <v>60</v>
      </c>
      <c r="C3" s="61" t="s">
        <v>70</v>
      </c>
      <c r="D3" s="61" t="s">
        <v>71</v>
      </c>
      <c r="E3" s="61" t="s">
        <v>72</v>
      </c>
    </row>
    <row r="4" spans="1:7" x14ac:dyDescent="0.2">
      <c r="A4" s="50">
        <v>11</v>
      </c>
      <c r="B4" s="50" t="s">
        <v>48</v>
      </c>
      <c r="C4" s="62">
        <v>0</v>
      </c>
      <c r="D4" s="63">
        <f>+GENERAL!F7</f>
        <v>63805702.990000002</v>
      </c>
      <c r="E4" s="64">
        <f>D4*C4</f>
        <v>0</v>
      </c>
      <c r="F4" s="19"/>
      <c r="G4" s="85">
        <f>D4-GENERAL!F7</f>
        <v>0</v>
      </c>
    </row>
    <row r="5" spans="1:7" x14ac:dyDescent="0.2">
      <c r="A5" s="50">
        <v>1302</v>
      </c>
      <c r="B5" s="50" t="s">
        <v>64</v>
      </c>
      <c r="C5" s="62">
        <v>0</v>
      </c>
      <c r="D5" s="64">
        <v>0</v>
      </c>
      <c r="E5" s="64">
        <f t="shared" ref="E5:E14" si="0">D5*C5</f>
        <v>0</v>
      </c>
      <c r="F5" s="19"/>
    </row>
    <row r="6" spans="1:7" x14ac:dyDescent="0.2">
      <c r="A6" s="50">
        <v>1304</v>
      </c>
      <c r="B6" s="50" t="s">
        <v>65</v>
      </c>
      <c r="C6" s="62">
        <v>0</v>
      </c>
      <c r="D6" s="64">
        <f>+GENERAL!E28</f>
        <v>201039.69</v>
      </c>
      <c r="E6" s="64">
        <f t="shared" si="0"/>
        <v>0</v>
      </c>
      <c r="F6" s="19"/>
    </row>
    <row r="7" spans="1:7" x14ac:dyDescent="0.2">
      <c r="A7" s="50">
        <v>1306</v>
      </c>
      <c r="B7" s="50" t="s">
        <v>66</v>
      </c>
      <c r="C7" s="62">
        <v>0</v>
      </c>
      <c r="D7" s="64">
        <v>0</v>
      </c>
      <c r="E7" s="64">
        <f t="shared" si="0"/>
        <v>0</v>
      </c>
      <c r="F7" s="19"/>
    </row>
    <row r="8" spans="1:7" x14ac:dyDescent="0.2">
      <c r="A8" s="50">
        <v>199005</v>
      </c>
      <c r="B8" s="50" t="s">
        <v>62</v>
      </c>
      <c r="C8" s="62">
        <v>0</v>
      </c>
      <c r="D8" s="64">
        <v>0</v>
      </c>
      <c r="E8" s="64">
        <f t="shared" si="0"/>
        <v>0</v>
      </c>
      <c r="F8" s="19"/>
    </row>
    <row r="9" spans="1:7" x14ac:dyDescent="0.2">
      <c r="A9" s="50">
        <v>190285</v>
      </c>
      <c r="B9" s="50" t="s">
        <v>569</v>
      </c>
      <c r="C9" s="62">
        <v>0</v>
      </c>
      <c r="D9" s="64">
        <v>0</v>
      </c>
      <c r="E9" s="64">
        <f t="shared" si="0"/>
        <v>0</v>
      </c>
      <c r="F9" s="19"/>
    </row>
    <row r="10" spans="1:7" x14ac:dyDescent="0.2">
      <c r="A10" s="50">
        <v>6404</v>
      </c>
      <c r="B10" s="50" t="s">
        <v>63</v>
      </c>
      <c r="C10" s="62">
        <v>0</v>
      </c>
      <c r="D10" s="64">
        <v>0</v>
      </c>
      <c r="E10" s="64">
        <f t="shared" si="0"/>
        <v>0</v>
      </c>
      <c r="F10" s="19"/>
    </row>
    <row r="11" spans="1:7" x14ac:dyDescent="0.2">
      <c r="A11" s="50">
        <v>640410</v>
      </c>
      <c r="B11" s="50" t="s">
        <v>570</v>
      </c>
      <c r="C11" s="62">
        <v>0</v>
      </c>
      <c r="D11" s="64">
        <v>0</v>
      </c>
      <c r="E11" s="64">
        <f t="shared" si="0"/>
        <v>0</v>
      </c>
      <c r="F11" s="19"/>
    </row>
    <row r="12" spans="1:7" x14ac:dyDescent="0.2">
      <c r="A12" s="50">
        <v>7108</v>
      </c>
      <c r="B12" s="50" t="s">
        <v>571</v>
      </c>
      <c r="C12" s="62">
        <v>0</v>
      </c>
      <c r="D12" s="64">
        <v>0</v>
      </c>
      <c r="E12" s="64">
        <f t="shared" si="0"/>
        <v>0</v>
      </c>
      <c r="F12" s="19"/>
    </row>
    <row r="13" spans="1:7" x14ac:dyDescent="0.2">
      <c r="C13" s="62"/>
      <c r="D13" s="64"/>
      <c r="E13" s="64"/>
      <c r="F13" s="19"/>
    </row>
    <row r="14" spans="1:7" x14ac:dyDescent="0.2">
      <c r="A14" s="50">
        <v>1307</v>
      </c>
      <c r="B14" s="50" t="s">
        <v>572</v>
      </c>
      <c r="C14" s="62">
        <v>0.2</v>
      </c>
      <c r="D14" s="64">
        <f>+GENERAL!E32</f>
        <v>47803.040000000001</v>
      </c>
      <c r="E14" s="64">
        <f t="shared" si="0"/>
        <v>9560.6080000000002</v>
      </c>
      <c r="F14" s="19"/>
    </row>
    <row r="15" spans="1:7" x14ac:dyDescent="0.2">
      <c r="C15" s="62"/>
      <c r="D15" s="64"/>
      <c r="E15" s="64"/>
      <c r="F15" s="19"/>
    </row>
    <row r="16" spans="1:7" x14ac:dyDescent="0.2">
      <c r="A16" s="50">
        <v>1301</v>
      </c>
      <c r="B16" s="50" t="s">
        <v>573</v>
      </c>
      <c r="C16" s="62">
        <v>0.5</v>
      </c>
      <c r="D16" s="64">
        <v>0</v>
      </c>
      <c r="E16" s="64">
        <f>D16*C16</f>
        <v>0</v>
      </c>
      <c r="F16" s="19"/>
    </row>
    <row r="17" spans="1:13" x14ac:dyDescent="0.2">
      <c r="A17" s="50">
        <v>1303</v>
      </c>
      <c r="B17" s="50" t="s">
        <v>574</v>
      </c>
      <c r="C17" s="62">
        <v>0.5</v>
      </c>
      <c r="D17" s="64">
        <f>+GENERAL!E18</f>
        <v>66427579.350000001</v>
      </c>
      <c r="E17" s="64">
        <f>D17*C17</f>
        <v>33213789.675000001</v>
      </c>
      <c r="F17" s="19"/>
    </row>
    <row r="18" spans="1:13" x14ac:dyDescent="0.2">
      <c r="A18" s="50">
        <v>1305</v>
      </c>
      <c r="B18" s="50" t="s">
        <v>575</v>
      </c>
      <c r="C18" s="62">
        <v>0.5</v>
      </c>
      <c r="D18" s="64">
        <v>0</v>
      </c>
      <c r="E18" s="64">
        <f>D18*C18</f>
        <v>0</v>
      </c>
      <c r="F18" s="19"/>
    </row>
    <row r="19" spans="1:13" x14ac:dyDescent="0.2">
      <c r="A19" s="50">
        <v>1403</v>
      </c>
      <c r="B19" s="50" t="s">
        <v>577</v>
      </c>
      <c r="C19" s="62">
        <v>0.5</v>
      </c>
      <c r="D19" s="64">
        <f>+GENERAL!E47</f>
        <v>158568.53</v>
      </c>
      <c r="E19" s="64">
        <f>D19*C19</f>
        <v>79284.264999999999</v>
      </c>
      <c r="F19" s="19"/>
    </row>
    <row r="20" spans="1:13" x14ac:dyDescent="0.2">
      <c r="A20" s="50">
        <v>1408</v>
      </c>
      <c r="B20" s="50" t="s">
        <v>576</v>
      </c>
      <c r="C20" s="62">
        <v>0.5</v>
      </c>
      <c r="D20" s="49">
        <v>0</v>
      </c>
      <c r="E20" s="64">
        <f>D20*C20</f>
        <v>0</v>
      </c>
      <c r="F20" s="19"/>
    </row>
    <row r="21" spans="1:13" x14ac:dyDescent="0.2">
      <c r="C21" s="62"/>
      <c r="D21" s="49"/>
      <c r="E21" s="49"/>
      <c r="F21" s="19"/>
      <c r="G21" s="85">
        <f>+D17+D14</f>
        <v>66475382.390000001</v>
      </c>
    </row>
    <row r="22" spans="1:13" x14ac:dyDescent="0.2">
      <c r="A22" s="22">
        <v>13</v>
      </c>
      <c r="B22" s="22" t="s">
        <v>49</v>
      </c>
      <c r="C22" s="65">
        <v>1</v>
      </c>
      <c r="D22" s="66">
        <f>+GENERAL!F17-'Ponderación de Activos'!D6-'Ponderación de Activos'!D5-'Ponderación de Activos'!D14-'Ponderación de Activos'!D16-'Ponderación de Activos'!D17</f>
        <v>0</v>
      </c>
      <c r="E22" s="67">
        <f t="shared" ref="E22:E28" si="1">D22*C22</f>
        <v>0</v>
      </c>
      <c r="F22" s="19"/>
      <c r="G22" s="85">
        <f>D22+D18</f>
        <v>0</v>
      </c>
      <c r="H22" s="85"/>
    </row>
    <row r="23" spans="1:13" x14ac:dyDescent="0.2">
      <c r="A23" s="22">
        <v>14</v>
      </c>
      <c r="B23" s="22" t="s">
        <v>67</v>
      </c>
      <c r="C23" s="65">
        <v>1</v>
      </c>
      <c r="D23" s="66">
        <f>+GENERAL!F34-'Ponderación de Activos'!D19-'Ponderación de Activos'!D20</f>
        <v>459020544.33000004</v>
      </c>
      <c r="E23" s="67">
        <f t="shared" si="1"/>
        <v>459020544.33000004</v>
      </c>
      <c r="F23" s="19"/>
      <c r="G23" s="85">
        <f>D23-GENERAL!F100</f>
        <v>459020544.33000004</v>
      </c>
    </row>
    <row r="24" spans="1:13" x14ac:dyDescent="0.2">
      <c r="A24" s="22">
        <v>16</v>
      </c>
      <c r="B24" s="22" t="s">
        <v>50</v>
      </c>
      <c r="C24" s="65">
        <v>1</v>
      </c>
      <c r="D24" s="66">
        <f>+GENERAL!F110</f>
        <v>5441900.6900000004</v>
      </c>
      <c r="E24" s="67">
        <f t="shared" si="1"/>
        <v>5441900.6900000004</v>
      </c>
      <c r="F24" s="19"/>
    </row>
    <row r="25" spans="1:13" x14ac:dyDescent="0.2">
      <c r="A25" s="22">
        <v>17</v>
      </c>
      <c r="B25" s="22" t="s">
        <v>68</v>
      </c>
      <c r="C25" s="65">
        <v>1</v>
      </c>
      <c r="D25" s="67">
        <v>0</v>
      </c>
      <c r="E25" s="67">
        <f t="shared" si="1"/>
        <v>0</v>
      </c>
      <c r="F25" s="19"/>
      <c r="G25" s="102">
        <f>D25-GENERAL!F119</f>
        <v>0</v>
      </c>
    </row>
    <row r="26" spans="1:13" x14ac:dyDescent="0.2">
      <c r="A26" s="22">
        <v>18</v>
      </c>
      <c r="B26" s="22" t="s">
        <v>51</v>
      </c>
      <c r="C26" s="65">
        <v>1</v>
      </c>
      <c r="D26" s="66">
        <f>+GENERAL!F129</f>
        <v>12233185.32</v>
      </c>
      <c r="E26" s="67">
        <f t="shared" si="1"/>
        <v>12233185.32</v>
      </c>
      <c r="F26" s="19"/>
      <c r="G26" s="85">
        <f>D26-GENERAL!F142</f>
        <v>12233185.32</v>
      </c>
    </row>
    <row r="27" spans="1:13" x14ac:dyDescent="0.2">
      <c r="A27" s="22">
        <v>19</v>
      </c>
      <c r="B27" s="22" t="s">
        <v>52</v>
      </c>
      <c r="C27" s="65">
        <v>1</v>
      </c>
      <c r="D27" s="66">
        <f>+GENERAL!F152</f>
        <v>2806497.54</v>
      </c>
      <c r="E27" s="67">
        <f t="shared" si="1"/>
        <v>2806497.54</v>
      </c>
      <c r="F27" s="19"/>
    </row>
    <row r="28" spans="1:13" x14ac:dyDescent="0.2">
      <c r="A28" s="22">
        <v>64</v>
      </c>
      <c r="B28" s="22" t="s">
        <v>69</v>
      </c>
      <c r="C28" s="65">
        <v>1</v>
      </c>
      <c r="D28" s="67">
        <f>+GENERAL!F293</f>
        <v>263526.58999999997</v>
      </c>
      <c r="E28" s="67">
        <f t="shared" si="1"/>
        <v>263526.58999999997</v>
      </c>
      <c r="F28" s="19"/>
      <c r="G28" s="99">
        <f>+GENERAL!F165-GENERAL!F284</f>
        <v>0</v>
      </c>
      <c r="H28" s="100">
        <f>+D29-G28</f>
        <v>610406348.07000017</v>
      </c>
    </row>
    <row r="29" spans="1:13" x14ac:dyDescent="0.2">
      <c r="C29" s="68" t="s">
        <v>425</v>
      </c>
      <c r="D29" s="70">
        <f>SUM(D4:D28)</f>
        <v>610406348.07000017</v>
      </c>
      <c r="E29" s="69">
        <f>SUM(E4:E28)</f>
        <v>513068289.01800001</v>
      </c>
      <c r="F29" s="99"/>
    </row>
    <row r="30" spans="1:13" x14ac:dyDescent="0.2">
      <c r="D30" s="49"/>
      <c r="E30" s="49"/>
      <c r="G30" s="86"/>
      <c r="H30" s="80"/>
      <c r="I30" s="52"/>
      <c r="J30" s="52"/>
      <c r="K30" s="52"/>
      <c r="L30" s="52"/>
      <c r="M30" s="52"/>
    </row>
    <row r="31" spans="1:13" ht="23.25" customHeight="1" x14ac:dyDescent="0.2">
      <c r="B31" s="57" t="s">
        <v>339</v>
      </c>
      <c r="C31" s="52"/>
      <c r="D31" s="70">
        <f>+D29</f>
        <v>610406348.07000017</v>
      </c>
      <c r="E31" s="53"/>
      <c r="F31" s="99"/>
      <c r="G31" s="86"/>
      <c r="H31" s="33"/>
      <c r="I31" s="51"/>
      <c r="J31" s="52"/>
      <c r="K31" s="52"/>
      <c r="L31" s="52"/>
      <c r="M31" s="52"/>
    </row>
    <row r="32" spans="1:13" x14ac:dyDescent="0.2">
      <c r="D32" s="71"/>
      <c r="E32" s="60"/>
      <c r="G32" s="33"/>
      <c r="H32" s="86"/>
      <c r="I32" s="52"/>
      <c r="J32" s="52"/>
      <c r="K32" s="52"/>
      <c r="L32" s="52"/>
      <c r="M32" s="52"/>
    </row>
    <row r="33" spans="2:13" x14ac:dyDescent="0.2">
      <c r="B33" s="57" t="s">
        <v>338</v>
      </c>
      <c r="D33" s="75">
        <f>D31*4%</f>
        <v>24416253.922800008</v>
      </c>
      <c r="E33" s="49"/>
      <c r="F33" s="101"/>
      <c r="G33" s="87"/>
      <c r="H33" s="33"/>
      <c r="I33" s="51"/>
      <c r="J33" s="52"/>
      <c r="K33" s="52"/>
      <c r="L33" s="52"/>
      <c r="M33" s="52"/>
    </row>
    <row r="34" spans="2:13" x14ac:dyDescent="0.2">
      <c r="E34" s="52"/>
      <c r="G34" s="33"/>
      <c r="H34" s="33"/>
      <c r="I34" s="52"/>
      <c r="J34" s="52"/>
      <c r="K34" s="52"/>
      <c r="L34" s="52"/>
      <c r="M34" s="52"/>
    </row>
    <row r="35" spans="2:13" x14ac:dyDescent="0.2">
      <c r="D35" s="49"/>
      <c r="G35" s="33"/>
      <c r="H35" s="33"/>
      <c r="I35" s="51"/>
      <c r="J35" s="52"/>
      <c r="K35" s="52"/>
      <c r="L35" s="52"/>
      <c r="M35" s="52"/>
    </row>
    <row r="36" spans="2:13" x14ac:dyDescent="0.2">
      <c r="G36" s="33"/>
      <c r="H36" s="33"/>
      <c r="I36" s="52"/>
      <c r="J36" s="52"/>
      <c r="K36" s="52"/>
      <c r="L36" s="52"/>
      <c r="M36" s="52"/>
    </row>
    <row r="37" spans="2:13" x14ac:dyDescent="0.2">
      <c r="B37" s="48" t="s">
        <v>416</v>
      </c>
      <c r="C37" s="48"/>
      <c r="D37" s="72">
        <f>+'Patrimonio Técnico'!C18/'Ponderación de Activos'!D31</f>
        <v>0.13015472920817203</v>
      </c>
      <c r="E37" s="73"/>
      <c r="G37" s="33"/>
      <c r="H37" s="33"/>
      <c r="I37" s="52"/>
      <c r="J37" s="52"/>
      <c r="K37" s="52"/>
      <c r="L37" s="52"/>
      <c r="M37" s="52"/>
    </row>
    <row r="38" spans="2:13" x14ac:dyDescent="0.2">
      <c r="B38" s="48"/>
      <c r="C38" s="48"/>
      <c r="D38" s="74"/>
      <c r="G38" s="33"/>
      <c r="H38" s="33"/>
      <c r="I38" s="52"/>
      <c r="J38" s="52"/>
      <c r="K38" s="52"/>
      <c r="L38" s="52"/>
      <c r="M38" s="52"/>
    </row>
    <row r="39" spans="2:13" x14ac:dyDescent="0.2">
      <c r="B39" s="48" t="s">
        <v>417</v>
      </c>
      <c r="C39" s="48"/>
      <c r="D39" s="72">
        <f>+GENERAL!F129/'Patrimonio Técnico'!C18</f>
        <v>0.15397866871073987</v>
      </c>
      <c r="E39" s="73"/>
      <c r="G39" s="33"/>
      <c r="H39" s="33"/>
      <c r="I39" s="52"/>
      <c r="J39" s="52"/>
      <c r="K39" s="52"/>
      <c r="L39" s="52"/>
      <c r="M39" s="52"/>
    </row>
    <row r="40" spans="2:13" x14ac:dyDescent="0.2">
      <c r="G40" s="33"/>
      <c r="H40" s="33"/>
      <c r="I40" s="52"/>
      <c r="J40" s="52"/>
      <c r="K40" s="52"/>
      <c r="L40" s="52"/>
      <c r="M40" s="52"/>
    </row>
    <row r="41" spans="2:13" x14ac:dyDescent="0.2">
      <c r="G41" s="33"/>
      <c r="H41" s="33"/>
      <c r="I41" s="52"/>
      <c r="J41" s="52"/>
      <c r="K41" s="52"/>
      <c r="L41" s="52"/>
      <c r="M41" s="52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Relación PT.</vt:lpstr>
      <vt:lpstr>Patrimonio Técnico</vt:lpstr>
      <vt:lpstr>Ponderación de Activos</vt:lpstr>
    </vt:vector>
  </TitlesOfParts>
  <Company>COAC 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Franklin Vásquez A</dc:creator>
  <cp:lastModifiedBy>Dolores Guadalupe Guanuchi Patiño</cp:lastModifiedBy>
  <cp:lastPrinted>2016-10-05T22:40:13Z</cp:lastPrinted>
  <dcterms:created xsi:type="dcterms:W3CDTF">2007-01-25T15:17:41Z</dcterms:created>
  <dcterms:modified xsi:type="dcterms:W3CDTF">2016-10-12T13:50:35Z</dcterms:modified>
</cp:coreProperties>
</file>