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DICIEMBRE\"/>
    </mc:Choice>
  </mc:AlternateContent>
  <xr:revisionPtr revIDLastSave="0" documentId="8_{6A5AF274-F53E-4357-9EF5-F46E75EE112F}" xr6:coauthVersionLast="45" xr6:coauthVersionMax="45" xr10:uidLastSave="{00000000-0000-0000-0000-000000000000}"/>
  <bookViews>
    <workbookView xWindow="-120" yWindow="-120" windowWidth="20730" windowHeight="11160" xr2:uid="{A6FA7D51-FA87-4677-8A26-D6579216E681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47" i="1"/>
  <c r="E46" i="1"/>
  <c r="E45" i="1"/>
  <c r="E44" i="1"/>
  <c r="E48" i="1" s="1"/>
  <c r="E52" i="1" s="1"/>
  <c r="F41" i="1"/>
  <c r="E35" i="1"/>
  <c r="E34" i="1"/>
  <c r="E33" i="1"/>
  <c r="E39" i="1" s="1"/>
  <c r="E21" i="1"/>
  <c r="E18" i="1"/>
  <c r="E16" i="1"/>
  <c r="E14" i="1"/>
  <c r="E13" i="1"/>
  <c r="E27" i="1" s="1"/>
  <c r="E41" i="1" s="1"/>
  <c r="E53" i="1" l="1"/>
  <c r="G41" i="1"/>
  <c r="F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1" authorId="0" shapeId="0" xr:uid="{B8849CA6-6225-4933-80B5-A006993EAB9B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<sst xmlns="http://schemas.openxmlformats.org/spreadsheetml/2006/main" count="59" uniqueCount="56">
  <si>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</si>
  <si>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</si>
  <si>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</si>
  <si>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</si>
  <si>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</si>
  <si>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DICIEMBRE  DE 2020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</si>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</sst>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40" fontId="6" fillId="0" borderId="0" xfId="0" applyNumberFormat="1" applyFont="1"/>
    <xf numFmtId="0" fontId="7" fillId="0" borderId="0" xfId="0" applyFont="1"/>
    <xf numFmtId="164" fontId="3" fillId="0" borderId="0" xfId="0" applyNumberFormat="1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5" fillId="2" borderId="0" xfId="0" applyNumberFormat="1" applyFont="1" applyFill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9" fontId="3" fillId="0" borderId="0" xfId="0" applyNumberFormat="1" applyFon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9" fontId="5" fillId="0" borderId="0" xfId="2" applyFont="1" applyBorder="1" applyAlignment="1">
      <alignment horizontal="center" vertical="top" wrapText="1"/>
    </xf>
    <xf numFmtId="4" fontId="5" fillId="0" borderId="0" xfId="0" applyNumberFormat="1" applyFont="1"/>
    <xf numFmtId="164" fontId="5" fillId="0" borderId="0" xfId="0" applyNumberFormat="1" applyFont="1" applyAlignment="1">
      <alignment vertical="top" wrapText="1"/>
    </xf>
    <xf numFmtId="43" fontId="5" fillId="0" borderId="0" xfId="1" applyFont="1" applyFill="1" applyBorder="1"/>
    <xf numFmtId="0" fontId="9" fillId="0" borderId="0" xfId="0" applyFont="1"/>
    <xf numFmtId="40" fontId="5" fillId="0" borderId="0" xfId="0" applyNumberFormat="1" applyFont="1"/>
    <xf numFmtId="164" fontId="5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164" fontId="3" fillId="0" borderId="1" xfId="0" applyNumberFormat="1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2"/>
    </xf>
    <xf numFmtId="10" fontId="5" fillId="0" borderId="0" xfId="2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165" fontId="5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0093A005-AFD5-467B-836F-81C33829421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0/BALANCES/PATRIMONIO%20TECNICO/12.%20DICIEMBRE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35">
          <cell r="C235">
            <v>-7235337.9900000002</v>
          </cell>
        </row>
        <row r="237">
          <cell r="C237">
            <v>-12774822.1</v>
          </cell>
        </row>
        <row r="410">
          <cell r="E410">
            <v>35173781.890000001</v>
          </cell>
        </row>
        <row r="414">
          <cell r="D414">
            <v>82336286.780000001</v>
          </cell>
        </row>
        <row r="418">
          <cell r="D418">
            <v>21241493.190000001</v>
          </cell>
        </row>
        <row r="421">
          <cell r="D421">
            <v>0</v>
          </cell>
        </row>
        <row r="423">
          <cell r="E423">
            <v>5956587.5499999998</v>
          </cell>
        </row>
        <row r="437">
          <cell r="E437">
            <v>144708149.41000003</v>
          </cell>
        </row>
        <row r="438">
          <cell r="E438">
            <v>977939.20999968052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17106.582000000002</v>
          </cell>
        </row>
        <row r="17">
          <cell r="F17">
            <v>0</v>
          </cell>
        </row>
        <row r="18">
          <cell r="F18">
            <v>40949396.575000003</v>
          </cell>
        </row>
        <row r="19">
          <cell r="F19">
            <v>99995.8</v>
          </cell>
        </row>
        <row r="20">
          <cell r="F20">
            <v>10105731.505000001</v>
          </cell>
        </row>
        <row r="25">
          <cell r="F25">
            <v>-18813.350000014907</v>
          </cell>
        </row>
        <row r="26">
          <cell r="F26">
            <v>680958734.91999996</v>
          </cell>
        </row>
        <row r="27">
          <cell r="F27">
            <v>25685537.039999999</v>
          </cell>
        </row>
        <row r="28">
          <cell r="F28">
            <v>449403.28</v>
          </cell>
        </row>
        <row r="29">
          <cell r="F29">
            <v>20960097.239999998</v>
          </cell>
        </row>
        <row r="30">
          <cell r="F30">
            <v>8851785.5599999987</v>
          </cell>
        </row>
        <row r="31">
          <cell r="F31">
            <v>5196542.58</v>
          </cell>
        </row>
        <row r="36">
          <cell r="E36">
            <v>1091872180.2199998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00B5-5EC1-4D20-AE21-66E4E72D301A}">
  <sheetPr>
    <tabColor theme="3" tint="0.59999389629810485"/>
  </sheetPr>
  <dimension ref="B1:J63"/>
  <sheetViews>
    <sheetView tabSelected="1" topLeftCell="A25" zoomScale="85" zoomScaleNormal="85" workbookViewId="0">
      <selection activeCell="F42" sqref="F42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0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10" t="s">
        <v>6</v>
      </c>
    </row>
    <row r="10" spans="2:10" x14ac:dyDescent="0.2">
      <c r="D10" s="10" t="s">
        <v>7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8</v>
      </c>
      <c r="C12" s="12" t="s">
        <v>9</v>
      </c>
      <c r="D12" s="12" t="s">
        <v>10</v>
      </c>
      <c r="E12" s="13" t="s">
        <v>11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12</v>
      </c>
      <c r="E13" s="16">
        <f>+[1]GENERAL!E410</f>
        <v>35173781.890000001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13</v>
      </c>
      <c r="E14" s="16">
        <f>+[1]GENERAL!D414</f>
        <v>82336286.780000001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14</v>
      </c>
      <c r="E15" s="16"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15</v>
      </c>
      <c r="E16" s="16">
        <f>+[1]GENERAL!D418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16</v>
      </c>
      <c r="E17" s="16">
        <v>0</v>
      </c>
      <c r="H17" s="3"/>
      <c r="I17" s="4"/>
      <c r="J17" s="11"/>
    </row>
    <row r="18" spans="2:10" x14ac:dyDescent="0.2">
      <c r="B18" s="14">
        <v>1</v>
      </c>
      <c r="C18" s="15">
        <v>35</v>
      </c>
      <c r="D18" s="15" t="s">
        <v>17</v>
      </c>
      <c r="E18" s="16">
        <f>+[1]GENERAL!E423</f>
        <v>5956587.5499999998</v>
      </c>
      <c r="H18" s="3"/>
      <c r="I18" s="4"/>
      <c r="J18" s="11"/>
    </row>
    <row r="19" spans="2:10" x14ac:dyDescent="0.2">
      <c r="B19" s="14">
        <v>1</v>
      </c>
      <c r="C19" s="15">
        <v>3601</v>
      </c>
      <c r="D19" s="15" t="s">
        <v>18</v>
      </c>
      <c r="E19" s="16">
        <v>0</v>
      </c>
      <c r="H19" s="3"/>
      <c r="I19" s="4"/>
      <c r="J19" s="11"/>
    </row>
    <row r="20" spans="2:10" x14ac:dyDescent="0.2">
      <c r="B20" s="14">
        <v>1</v>
      </c>
      <c r="C20" s="15">
        <v>3602</v>
      </c>
      <c r="D20" s="15" t="s">
        <v>19</v>
      </c>
      <c r="E20" s="16">
        <v>0</v>
      </c>
      <c r="H20" s="3"/>
      <c r="I20" s="4"/>
      <c r="J20" s="11"/>
    </row>
    <row r="21" spans="2:10" x14ac:dyDescent="0.2">
      <c r="B21" s="14">
        <v>1</v>
      </c>
      <c r="C21" s="15">
        <v>3603</v>
      </c>
      <c r="D21" s="15" t="s">
        <v>20</v>
      </c>
      <c r="E21" s="16">
        <f>+[1]GENERAL!E438</f>
        <v>977939.20999968052</v>
      </c>
      <c r="H21" s="3"/>
      <c r="I21" s="4"/>
      <c r="J21" s="11"/>
    </row>
    <row r="22" spans="2:10" x14ac:dyDescent="0.2">
      <c r="B22" s="14">
        <v>1</v>
      </c>
      <c r="C22" s="15">
        <v>3604</v>
      </c>
      <c r="D22" s="15" t="s">
        <v>21</v>
      </c>
      <c r="E22" s="16">
        <v>0</v>
      </c>
      <c r="H22" s="3"/>
      <c r="I22" s="4"/>
      <c r="J22" s="11"/>
    </row>
    <row r="23" spans="2:10" x14ac:dyDescent="0.2">
      <c r="B23" s="14">
        <v>0.5</v>
      </c>
      <c r="C23" s="17" t="s">
        <v>22</v>
      </c>
      <c r="D23" s="15" t="s">
        <v>23</v>
      </c>
      <c r="E23" s="16">
        <v>0</v>
      </c>
      <c r="H23" s="3"/>
      <c r="I23" s="4"/>
      <c r="J23" s="11"/>
    </row>
    <row r="24" spans="2:10" x14ac:dyDescent="0.2">
      <c r="C24" s="1" t="s">
        <v>24</v>
      </c>
      <c r="H24" s="3"/>
      <c r="I24" s="4"/>
      <c r="J24" s="11"/>
    </row>
    <row r="25" spans="2:10" x14ac:dyDescent="0.2">
      <c r="C25" s="1" t="s">
        <v>25</v>
      </c>
      <c r="H25" s="3"/>
      <c r="I25" s="4"/>
      <c r="J25" s="11"/>
    </row>
    <row r="26" spans="2:10" ht="12.75" x14ac:dyDescent="0.2">
      <c r="H26" s="3"/>
      <c r="I26" s="4"/>
      <c r="J26" s="11"/>
    </row>
    <row r="27" spans="2:10" x14ac:dyDescent="0.2">
      <c r="C27" s="12" t="s">
        <v>26</v>
      </c>
      <c r="D27" s="12" t="s">
        <v>27</v>
      </c>
      <c r="E27" s="18">
        <f>SUM(E13:E23)</f>
        <v>145686088.61999971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28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9</v>
      </c>
      <c r="D31" s="12" t="s">
        <v>10</v>
      </c>
      <c r="E31" s="13" t="s">
        <v>11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29</v>
      </c>
      <c r="E32" s="16">
        <v>0</v>
      </c>
      <c r="F32" s="19">
        <v>0.5</v>
      </c>
    </row>
    <row r="33" spans="2:8" x14ac:dyDescent="0.2">
      <c r="B33" s="14">
        <v>0.5</v>
      </c>
      <c r="C33" s="15">
        <v>3310</v>
      </c>
      <c r="D33" s="15" t="s">
        <v>30</v>
      </c>
      <c r="E33" s="16">
        <f>+[1]GENERAL!D421</f>
        <v>0</v>
      </c>
      <c r="F33" s="19">
        <v>0.5</v>
      </c>
      <c r="G33" s="20"/>
    </row>
    <row r="34" spans="2:8" ht="24" x14ac:dyDescent="0.2">
      <c r="B34" s="14">
        <v>1</v>
      </c>
      <c r="C34" s="15">
        <v>149980</v>
      </c>
      <c r="D34" s="15" t="s">
        <v>31</v>
      </c>
      <c r="E34" s="16">
        <f>-[1]GENERAL!C235</f>
        <v>7235337.9900000002</v>
      </c>
      <c r="F34" s="19"/>
      <c r="G34" s="20"/>
    </row>
    <row r="35" spans="2:8" x14ac:dyDescent="0.2">
      <c r="B35" s="14">
        <v>1</v>
      </c>
      <c r="C35" s="15">
        <v>149989</v>
      </c>
      <c r="D35" s="15" t="s">
        <v>32</v>
      </c>
      <c r="E35" s="16">
        <f>-[1]GENERAL!C237</f>
        <v>12774822.1</v>
      </c>
      <c r="F35" s="19"/>
      <c r="G35" s="20"/>
    </row>
    <row r="36" spans="2:8" x14ac:dyDescent="0.2">
      <c r="B36" s="14">
        <v>1</v>
      </c>
      <c r="C36" s="15" t="s">
        <v>33</v>
      </c>
      <c r="D36" s="15" t="s">
        <v>34</v>
      </c>
      <c r="E36" s="16">
        <v>0</v>
      </c>
      <c r="F36" s="19"/>
      <c r="G36" s="20"/>
    </row>
    <row r="37" spans="2:8" x14ac:dyDescent="0.2">
      <c r="C37" s="1" t="s">
        <v>35</v>
      </c>
    </row>
    <row r="39" spans="2:8" ht="12.75" x14ac:dyDescent="0.2">
      <c r="C39" s="12" t="s">
        <v>36</v>
      </c>
      <c r="D39" s="12" t="s">
        <v>37</v>
      </c>
      <c r="E39" s="18">
        <f>SUM(E32:E36)</f>
        <v>20010160.09</v>
      </c>
      <c r="F39" s="21"/>
      <c r="G39" s="22"/>
      <c r="H39" s="23"/>
    </row>
    <row r="40" spans="2:8" x14ac:dyDescent="0.2">
      <c r="C40" s="6"/>
      <c r="H40" s="24"/>
    </row>
    <row r="41" spans="2:8" x14ac:dyDescent="0.2">
      <c r="C41" s="12" t="s">
        <v>38</v>
      </c>
      <c r="D41" s="12" t="s">
        <v>39</v>
      </c>
      <c r="E41" s="18">
        <f>+E27+E39</f>
        <v>165696248.70999971</v>
      </c>
      <c r="F41" s="25">
        <f>+[1]GENERAL!E437+[1]GENERAL!E438-[1]GENERAL!C235-[1]GENERAL!C237</f>
        <v>165696248.70999971</v>
      </c>
      <c r="G41" s="26">
        <f>+E41-F41</f>
        <v>0</v>
      </c>
      <c r="H41" s="24"/>
    </row>
    <row r="43" spans="2:8" x14ac:dyDescent="0.2">
      <c r="D43" s="10" t="s">
        <v>40</v>
      </c>
    </row>
    <row r="44" spans="2:8" ht="12.75" x14ac:dyDescent="0.2">
      <c r="D44" s="27" t="s">
        <v>41</v>
      </c>
      <c r="E44" s="28">
        <f>SUM('[1]Ponderación de Activos'!F4:F11)</f>
        <v>0</v>
      </c>
    </row>
    <row r="45" spans="2:8" ht="12.75" x14ac:dyDescent="0.2">
      <c r="D45" s="27" t="s">
        <v>42</v>
      </c>
      <c r="E45" s="28">
        <f>SUM('[1]Ponderación de Activos'!F15)</f>
        <v>17106.582000000002</v>
      </c>
      <c r="F45" s="29"/>
    </row>
    <row r="46" spans="2:8" ht="12.75" x14ac:dyDescent="0.2">
      <c r="D46" s="27" t="s">
        <v>43</v>
      </c>
      <c r="E46" s="28">
        <f>SUM('[1]Ponderación de Activos'!F16:F20)</f>
        <v>51155123.880000003</v>
      </c>
      <c r="F46" s="29"/>
    </row>
    <row r="47" spans="2:8" ht="12.75" x14ac:dyDescent="0.2">
      <c r="D47" s="27" t="s">
        <v>44</v>
      </c>
      <c r="E47" s="28">
        <f>SUM('[1]Ponderación de Activos'!F24:F31)</f>
        <v>742083287.26999986</v>
      </c>
      <c r="F47" s="29"/>
      <c r="H47" s="23"/>
    </row>
    <row r="48" spans="2:8" ht="24" x14ac:dyDescent="0.2">
      <c r="D48" s="30" t="s">
        <v>45</v>
      </c>
      <c r="E48" s="18">
        <f>SUM(E44:E47)</f>
        <v>793255517.73199987</v>
      </c>
      <c r="F48" s="31">
        <f>E41/E48</f>
        <v>0.20888130621989562</v>
      </c>
    </row>
    <row r="50" spans="3:8" ht="12.75" x14ac:dyDescent="0.2">
      <c r="D50" s="32" t="s">
        <v>46</v>
      </c>
    </row>
    <row r="52" spans="3:8" ht="12.75" x14ac:dyDescent="0.2">
      <c r="C52" s="15" t="s">
        <v>47</v>
      </c>
      <c r="D52" s="33" t="s">
        <v>48</v>
      </c>
      <c r="E52" s="16">
        <f>E48*0.09</f>
        <v>71392996.595879987</v>
      </c>
      <c r="F52" s="21"/>
      <c r="G52" s="34"/>
    </row>
    <row r="53" spans="3:8" ht="12.75" customHeight="1" x14ac:dyDescent="0.2">
      <c r="C53" s="15" t="s">
        <v>49</v>
      </c>
      <c r="D53" s="15" t="s">
        <v>50</v>
      </c>
      <c r="E53" s="16">
        <f>E41-E52</f>
        <v>94303252.114119723</v>
      </c>
      <c r="F53" s="21"/>
    </row>
    <row r="54" spans="3:8" ht="12.75" x14ac:dyDescent="0.2">
      <c r="C54" s="15"/>
      <c r="D54" s="15" t="s">
        <v>51</v>
      </c>
      <c r="E54" s="16">
        <f>'[1]Ponderación de Activos'!E36*4%</f>
        <v>43674887.208799995</v>
      </c>
      <c r="F54" s="21"/>
    </row>
    <row r="62" spans="3:8" ht="15" x14ac:dyDescent="0.25">
      <c r="D62" s="35" t="s">
        <v>52</v>
      </c>
      <c r="E62" s="36" t="s">
        <v>53</v>
      </c>
      <c r="G62" s="37"/>
      <c r="H62" s="38"/>
    </row>
    <row r="63" spans="3:8" ht="15" x14ac:dyDescent="0.25">
      <c r="D63" s="39" t="s">
        <v>54</v>
      </c>
      <c r="E63" s="40" t="s">
        <v>55</v>
      </c>
      <c r="G63" s="37"/>
      <c r="H63" s="38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2021-01-13T14:31:35Z</dcterms:created>
  <dcterms:modified xsi:type="dcterms:W3CDTF">2021-01-13T14:31:52Z</dcterms:modified>
</cp:coreProperties>
</file>