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JUNIO\"/>
    </mc:Choice>
  </mc:AlternateContent>
  <xr:revisionPtr revIDLastSave="0" documentId="8_{1728A9BF-570F-4A6A-88AB-782C9EFD4781}" xr6:coauthVersionLast="44" xr6:coauthVersionMax="44" xr10:uidLastSave="{00000000-0000-0000-0000-000000000000}"/>
  <bookViews>
    <workbookView xWindow="-120" yWindow="-120" windowWidth="20730" windowHeight="11160" xr2:uid="{4AC5576B-13EB-42FA-B966-5F8E1A198BC7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" l="1"/>
  <c r="E47" i="1"/>
  <c r="E46" i="1"/>
  <c r="E45" i="1"/>
  <c r="E44" i="1"/>
  <c r="E48" i="1" s="1"/>
  <c r="E52" i="1" s="1"/>
  <c r="F41" i="1"/>
  <c r="E35" i="1"/>
  <c r="E34" i="1"/>
  <c r="E39" i="1" s="1"/>
  <c r="E33" i="1"/>
  <c r="E23" i="1"/>
  <c r="E22" i="1"/>
  <c r="E21" i="1"/>
  <c r="E20" i="1"/>
  <c r="E19" i="1"/>
  <c r="E18" i="1"/>
  <c r="E16" i="1"/>
  <c r="E14" i="1"/>
  <c r="E27" i="1" s="1"/>
  <c r="E41" i="1" s="1"/>
  <c r="E13" i="1"/>
  <c r="E53" i="1" l="1"/>
  <c r="G41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1" authorId="0" shapeId="0" xr:uid="{4FD50A1A-F99F-45AA-B992-4FEB84B5560F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<sst xmlns="http://schemas.openxmlformats.org/spreadsheetml/2006/main" count="59" uniqueCount="56">
  <si>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</si>
  <si>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</si>
  <si>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</si>
  <si>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</si>
  <si>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</si>
  <si>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2020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</si>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</sst>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0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6" fillId="2" borderId="0" xfId="0" applyNumberFormat="1" applyFont="1" applyFill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9" fontId="4" fillId="0" borderId="0" xfId="0" applyNumberFormat="1" applyFont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 wrapText="1"/>
    </xf>
    <xf numFmtId="9" fontId="6" fillId="0" borderId="0" xfId="2" applyFont="1" applyAlignment="1">
      <alignment horizontal="center" vertical="top" wrapText="1"/>
    </xf>
    <xf numFmtId="4" fontId="6" fillId="0" borderId="0" xfId="0" applyNumberFormat="1" applyFont="1"/>
    <xf numFmtId="164" fontId="6" fillId="0" borderId="0" xfId="0" applyNumberFormat="1" applyFont="1" applyAlignment="1">
      <alignment vertical="top" wrapText="1"/>
    </xf>
    <xf numFmtId="43" fontId="6" fillId="0" borderId="0" xfId="1" applyFont="1"/>
    <xf numFmtId="0" fontId="9" fillId="0" borderId="0" xfId="0" applyFont="1"/>
    <xf numFmtId="40" fontId="6" fillId="0" borderId="0" xfId="0" applyNumberFormat="1" applyFont="1"/>
    <xf numFmtId="164" fontId="6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left" vertical="top" wrapText="1" indent="2"/>
    </xf>
    <xf numFmtId="10" fontId="6" fillId="0" borderId="0" xfId="2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165" fontId="6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ED42ADF8-6D16-4D6F-B0F7-B6186A493BC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atrimonio Técnico"/>
      <sheetName val="Relación PT."/>
      <sheetName val="Ponderación de Activos"/>
    </sheetNames>
    <sheetDataSet>
      <sheetData sheetId="0">
        <row r="168">
          <cell r="D168">
            <v>-7130892.2800000003</v>
          </cell>
        </row>
        <row r="170">
          <cell r="D170">
            <v>-4958293.6500000004</v>
          </cell>
        </row>
        <row r="339">
          <cell r="F339">
            <v>34587367.539999999</v>
          </cell>
        </row>
        <row r="343">
          <cell r="E343">
            <v>76557281.640000001</v>
          </cell>
        </row>
        <row r="347">
          <cell r="E347">
            <v>21241493.190000001</v>
          </cell>
        </row>
        <row r="350">
          <cell r="E350">
            <v>0</v>
          </cell>
        </row>
        <row r="352">
          <cell r="F352">
            <v>3433507.93</v>
          </cell>
        </row>
        <row r="358">
          <cell r="E358">
            <v>4237535.37</v>
          </cell>
        </row>
        <row r="360">
          <cell r="E360">
            <v>0</v>
          </cell>
        </row>
        <row r="362">
          <cell r="E362">
            <v>0</v>
          </cell>
        </row>
        <row r="364">
          <cell r="E364">
            <v>0</v>
          </cell>
        </row>
        <row r="366">
          <cell r="F366">
            <v>140057185.67000002</v>
          </cell>
        </row>
        <row r="367">
          <cell r="F367">
            <v>2573841.9599999189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17098.829999999998</v>
          </cell>
        </row>
        <row r="17">
          <cell r="F17">
            <v>0</v>
          </cell>
        </row>
        <row r="18">
          <cell r="F18">
            <v>20464590.274999999</v>
          </cell>
        </row>
        <row r="19">
          <cell r="F19">
            <v>0</v>
          </cell>
        </row>
        <row r="20">
          <cell r="F20">
            <v>11123595.295</v>
          </cell>
        </row>
        <row r="25">
          <cell r="F25">
            <v>-581962.3200000003</v>
          </cell>
        </row>
        <row r="26">
          <cell r="F26">
            <v>679541796.21999991</v>
          </cell>
        </row>
        <row r="27">
          <cell r="F27">
            <v>27999841.59</v>
          </cell>
        </row>
        <row r="28">
          <cell r="F28">
            <v>449403.28</v>
          </cell>
        </row>
        <row r="29">
          <cell r="F29">
            <v>18180940.989999998</v>
          </cell>
        </row>
        <row r="30">
          <cell r="F30">
            <v>8333821.6400000006</v>
          </cell>
        </row>
        <row r="31">
          <cell r="F31">
            <v>4300467.2300000004</v>
          </cell>
        </row>
        <row r="45">
          <cell r="E45">
            <v>1007090347.4299999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DADF-AA51-4802-8E44-2E0801E10E85}">
  <sheetPr>
    <tabColor theme="5" tint="0.59999389629810485"/>
  </sheetPr>
  <dimension ref="B1:J63"/>
  <sheetViews>
    <sheetView tabSelected="1" topLeftCell="A37" zoomScale="85" zoomScaleNormal="85" workbookViewId="0">
      <selection activeCell="F42" sqref="F42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+[1]GENERAL!F339</f>
        <v>34587367.539999999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+[1]GENERAL!E343</f>
        <v>76557281.640000001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+[1]GENERAL!E347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+[1]GENERAL!F352</f>
        <v>3433507.93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+[1]GENERAL!E358</f>
        <v>4237535.37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f>+[1]GENERAL!E360</f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f>+[1]GENERAL!E362</f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f>+[1]GENERAL!E364</f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+[1]GENERAL!F367*0.5</f>
        <v>1286920.9799999595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141344106.64999998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f>+[1]GENERAL!E333*0.5</f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-[1]GENERAL!D168</f>
        <v>7130892.2800000003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-[1]GENERAL!D170</f>
        <v>4958293.6500000004</v>
      </c>
      <c r="F35" s="19"/>
      <c r="G35" s="20"/>
    </row>
    <row r="36" spans="2:8" x14ac:dyDescent="0.2">
      <c r="B36" s="14">
        <v>1</v>
      </c>
      <c r="C36" s="15" t="s">
        <v>33</v>
      </c>
      <c r="D36" s="15" t="s">
        <v>34</v>
      </c>
      <c r="E36" s="16">
        <v>0</v>
      </c>
      <c r="F36" s="19"/>
      <c r="G36" s="20"/>
    </row>
    <row r="37" spans="2:8" x14ac:dyDescent="0.2">
      <c r="C37" s="1" t="s">
        <v>35</v>
      </c>
    </row>
    <row r="38" spans="2:8" ht="12.75" x14ac:dyDescent="0.2"/>
    <row r="39" spans="2:8" ht="12.75" x14ac:dyDescent="0.2">
      <c r="C39" s="12" t="s">
        <v>36</v>
      </c>
      <c r="D39" s="12" t="s">
        <v>37</v>
      </c>
      <c r="E39" s="18">
        <f>SUM(E32:E36)</f>
        <v>12089185.93</v>
      </c>
      <c r="F39" s="21"/>
      <c r="G39" s="22"/>
      <c r="H39" s="23"/>
    </row>
    <row r="40" spans="2:8" x14ac:dyDescent="0.2">
      <c r="C40" s="6"/>
      <c r="H40" s="24"/>
    </row>
    <row r="41" spans="2:8" x14ac:dyDescent="0.2">
      <c r="C41" s="12" t="s">
        <v>38</v>
      </c>
      <c r="D41" s="12" t="s">
        <v>39</v>
      </c>
      <c r="E41" s="18">
        <f>+E27+E39</f>
        <v>153433292.57999998</v>
      </c>
      <c r="F41" s="25">
        <f>+[1]GENERAL!F366+([1]GENERAL!F367*0.5)+([1]GENERAL!E350*0.5)-[1]GENERAL!D168-[1]GENERAL!D170</f>
        <v>153433292.57999998</v>
      </c>
      <c r="G41" s="26">
        <f>+E41-F41</f>
        <v>0</v>
      </c>
      <c r="H41" s="24"/>
    </row>
    <row r="43" spans="2:8" x14ac:dyDescent="0.2">
      <c r="D43" s="10" t="s">
        <v>40</v>
      </c>
    </row>
    <row r="44" spans="2:8" ht="12.75" x14ac:dyDescent="0.2">
      <c r="D44" s="27" t="s">
        <v>41</v>
      </c>
      <c r="E44" s="28">
        <f>SUM('[1]Ponderación de Activos'!F4:F11)</f>
        <v>0</v>
      </c>
    </row>
    <row r="45" spans="2:8" ht="12.75" x14ac:dyDescent="0.2">
      <c r="D45" s="27" t="s">
        <v>42</v>
      </c>
      <c r="E45" s="28">
        <f>SUM('[1]Ponderación de Activos'!F15)</f>
        <v>17098.829999999998</v>
      </c>
      <c r="F45" s="29"/>
    </row>
    <row r="46" spans="2:8" ht="12.75" x14ac:dyDescent="0.2">
      <c r="D46" s="27" t="s">
        <v>43</v>
      </c>
      <c r="E46" s="28">
        <f>SUM('[1]Ponderación de Activos'!F16:F20)</f>
        <v>31588185.57</v>
      </c>
      <c r="F46" s="29"/>
    </row>
    <row r="47" spans="2:8" ht="12.75" x14ac:dyDescent="0.2">
      <c r="D47" s="27" t="s">
        <v>44</v>
      </c>
      <c r="E47" s="28">
        <f>SUM('[1]Ponderación de Activos'!F24:F31)</f>
        <v>738224308.62999988</v>
      </c>
      <c r="F47" s="29"/>
      <c r="H47" s="23"/>
    </row>
    <row r="48" spans="2:8" ht="24" x14ac:dyDescent="0.2">
      <c r="D48" s="30" t="s">
        <v>45</v>
      </c>
      <c r="E48" s="18">
        <f>SUM(E44:E47)</f>
        <v>769829593.02999985</v>
      </c>
      <c r="F48" s="31">
        <f>E41/E48</f>
        <v>0.19930812477095924</v>
      </c>
    </row>
    <row r="50" spans="3:8" ht="12.75" x14ac:dyDescent="0.2">
      <c r="D50" s="32" t="s">
        <v>46</v>
      </c>
    </row>
    <row r="52" spans="3:8" ht="12.75" x14ac:dyDescent="0.2">
      <c r="C52" s="15" t="s">
        <v>47</v>
      </c>
      <c r="D52" s="33" t="s">
        <v>48</v>
      </c>
      <c r="E52" s="16">
        <f>E48*0.09</f>
        <v>69284663.372699991</v>
      </c>
      <c r="F52" s="21"/>
      <c r="G52" s="34"/>
    </row>
    <row r="53" spans="3:8" ht="12.75" customHeight="1" x14ac:dyDescent="0.2">
      <c r="C53" s="15" t="s">
        <v>49</v>
      </c>
      <c r="D53" s="15" t="s">
        <v>50</v>
      </c>
      <c r="E53" s="16">
        <f>E41-E52</f>
        <v>84148629.207299992</v>
      </c>
      <c r="F53" s="21"/>
    </row>
    <row r="54" spans="3:8" ht="12.75" x14ac:dyDescent="0.2">
      <c r="C54" s="15"/>
      <c r="D54" s="15" t="s">
        <v>51</v>
      </c>
      <c r="E54" s="16">
        <f>'[1]Ponderación de Activos'!E45*4%</f>
        <v>40283613.897199996</v>
      </c>
      <c r="F54" s="21"/>
    </row>
    <row r="62" spans="3:8" ht="15" x14ac:dyDescent="0.25">
      <c r="D62" s="35" t="s">
        <v>52</v>
      </c>
      <c r="E62" s="36" t="s">
        <v>53</v>
      </c>
      <c r="G62" s="37"/>
      <c r="H62" s="38"/>
    </row>
    <row r="63" spans="3:8" ht="15" x14ac:dyDescent="0.25">
      <c r="D63" s="39" t="s">
        <v>54</v>
      </c>
      <c r="E63" s="40" t="s">
        <v>55</v>
      </c>
      <c r="G63" s="37"/>
      <c r="H63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2020-07-08T14:53:36Z</dcterms:created>
  <dcterms:modified xsi:type="dcterms:W3CDTF">2020-07-08T14:53:47Z</dcterms:modified>
</cp:coreProperties>
</file>