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S FIJOS\d.guanuchi 15_03_2019\DISCO LOCAL (D)\CONTABILIDAD\CONTABILIDAD\Disco D\RESLOLITA\AÑO 2020\BALANCES\PUBLICACIÓN\"/>
    </mc:Choice>
  </mc:AlternateContent>
  <xr:revisionPtr revIDLastSave="0" documentId="8_{3A9D283E-0076-47CF-AF0A-624F8190944F}" xr6:coauthVersionLast="45" xr6:coauthVersionMax="45" xr10:uidLastSave="{00000000-0000-0000-0000-000000000000}"/>
  <bookViews>
    <workbookView xWindow="-120" yWindow="-120" windowWidth="20730" windowHeight="11160" xr2:uid="{EEF085ED-B757-4B86-8542-CCD5556ED24A}"/>
  </bookViews>
  <sheets>
    <sheet name="Relación PT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4" i="1" l="1"/>
  <c r="E47" i="1"/>
  <c r="E46" i="1"/>
  <c r="E45" i="1"/>
  <c r="E44" i="1"/>
  <c r="E48" i="1" s="1"/>
  <c r="E52" i="1" s="1"/>
  <c r="F41" i="1"/>
  <c r="E35" i="1"/>
  <c r="E34" i="1"/>
  <c r="E33" i="1"/>
  <c r="E39" i="1" s="1"/>
  <c r="E23" i="1"/>
  <c r="E22" i="1"/>
  <c r="E21" i="1"/>
  <c r="E20" i="1"/>
  <c r="E19" i="1"/>
  <c r="E18" i="1"/>
  <c r="E16" i="1"/>
  <c r="E14" i="1"/>
  <c r="E13" i="1"/>
  <c r="E27" i="1" s="1"/>
  <c r="E41" i="1" l="1"/>
  <c r="E53" i="1" l="1"/>
  <c r="G41" i="1"/>
  <c r="F4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Dolores Guadalupe Guanuchi Patiño</author>
  </authors>
  <commentList>
    <comment ref="G41" authorId="0" shapeId="0" xr:uid="{8A173028-884A-42BA-82B8-7BD6E5C82DCF}">
      <text>
        <r>
          <rPr>
            <sz val="8"/>
            <color indexed="81"/>
            <rFont val="Tahoma"/>
            <family val="2"/>
          </rPr>
          <t>ESTE VALOR DEBE ESTAR EN 0 ASÍ HABRÁ CONFIRMACIÓN</t>
        </r>
      </text>
    </comment>
  </commentList>
</comments>
</file>

<file path=xl/sharedStrings.xml><?xml version="1.0" encoding="utf-8"?>
<sst xmlns="http://schemas.openxmlformats.org/spreadsheetml/2006/main" count="59" uniqueCount="56">
  <si>
    <t>SUPERINTENDENCIA  DE  ECONOMIA POPULAR Y SOLIDARIA</t>
  </si>
  <si>
    <t>RELACION ENTRE EL PATRIMONIO TECNICO TOTAL Y LOS ACTIVOS Y CONTINGENTES PONDERADOS POR RIESGO</t>
  </si>
  <si>
    <t>EN U.S. DOLARES</t>
  </si>
  <si>
    <t>ENTIDAD REPORTANTE: COOPERATIVA DE AHORRO Y CRÉDITO JARDIN AZUAYO</t>
  </si>
  <si>
    <t xml:space="preserve">CODIGO DE LA ENTIDAD:  3615 </t>
  </si>
  <si>
    <r>
      <rPr>
        <b/>
        <sz val="9"/>
        <rFont val="Arial"/>
        <family val="2"/>
      </rPr>
      <t>FECHA:</t>
    </r>
    <r>
      <rPr>
        <sz val="9"/>
        <rFont val="Arial"/>
        <family val="2"/>
      </rPr>
      <t xml:space="preserve"> AL 30 DE SEPTIEMBRE  DE 2020</t>
    </r>
  </si>
  <si>
    <t>CONFORMACION DEL PATRIMONIO TECNICO TOTAL</t>
  </si>
  <si>
    <t>PATRIMONIO TECNICO PRIMARIO</t>
  </si>
  <si>
    <t>Ponderación</t>
  </si>
  <si>
    <t>CODIGO</t>
  </si>
  <si>
    <t>DESCRIPCION</t>
  </si>
  <si>
    <t>VALOR</t>
  </si>
  <si>
    <t xml:space="preserve">Capital social </t>
  </si>
  <si>
    <t>Reservas legales</t>
  </si>
  <si>
    <t>Reservas generales</t>
  </si>
  <si>
    <t>Reservas especiales</t>
  </si>
  <si>
    <t>Otros aportes patrimoniales</t>
  </si>
  <si>
    <t>Superávit por valuaciones</t>
  </si>
  <si>
    <t>Utilidades y/o excedentes acumulados</t>
  </si>
  <si>
    <t>(Pérdidas acumuladas)</t>
  </si>
  <si>
    <t>100% Utilidad o excedentes del ejercicio</t>
  </si>
  <si>
    <t>(Pérdida del ejercicio )</t>
  </si>
  <si>
    <t>5 – 4</t>
  </si>
  <si>
    <t>50% (Ingresos menos gastos) (nota 1)</t>
  </si>
  <si>
    <t>Nota 1 Estas cuentas se considerarán para los meses de enero a noviembre por el 50% siempre que la</t>
  </si>
  <si>
    <t>d¡ferencia de las cuentas 5-4 sea mayor a cero; caso contrario, se pondera con el 1000/0."</t>
  </si>
  <si>
    <t>A</t>
  </si>
  <si>
    <t>TOTAL PATRIMONIO TECNICO PRIMARIO</t>
  </si>
  <si>
    <t>PATRIMONIO TECNICO SECUNDARIO</t>
  </si>
  <si>
    <t>50% Reserva - Revalorización del patrimonio</t>
  </si>
  <si>
    <t>50% Reserva - Por resultados no operativos</t>
  </si>
  <si>
    <t>100% (Provisión genérica por tecnología crediticia)// (nota 1)</t>
  </si>
  <si>
    <t>100% (Provisión genérica voluntaria) (nota 1)</t>
  </si>
  <si>
    <t>resta</t>
  </si>
  <si>
    <t>Deficiencia de Provisiones (nota 1)</t>
  </si>
  <si>
    <t>Nota 1. Estas cuentas se considerarán en valor absoluto, es decir, con s¡gno pos¡tivo."</t>
  </si>
  <si>
    <t>B</t>
  </si>
  <si>
    <t>TOTAL PATRIMONIO TECNICO SECUNDARIO</t>
  </si>
  <si>
    <t>C = A+B</t>
  </si>
  <si>
    <t>PATRIMONIO TECNICO CONSTITUIDO</t>
  </si>
  <si>
    <t>ACTIVOS Y CONTINGENTES PONDERADOS POR RIESGO</t>
  </si>
  <si>
    <t>Activos ponderados con 0.00</t>
  </si>
  <si>
    <t>Activos ponderados con 0.20</t>
  </si>
  <si>
    <t>Activos ponderados con 0.50</t>
  </si>
  <si>
    <t>Activos ponderados con 1.00</t>
  </si>
  <si>
    <t>F     TOTAL ACTIVOS Y CONTINGENTES     PONDERADOS POR RIESGO</t>
  </si>
  <si>
    <t>POSICION, REQUERIMIENTO Y RELACION DE PATRIMONIO TECNICO</t>
  </si>
  <si>
    <t>G = F x 9%</t>
  </si>
  <si>
    <t>PATRIMONIO TECNICO REQUERIDO</t>
  </si>
  <si>
    <t>H = E - G</t>
  </si>
  <si>
    <t>EXCEDENTE O DEFICIENCIA DE PATRIMONIO TECNICO REQUERIDO</t>
  </si>
  <si>
    <t>ACTIVOS TOTALES Y CONTINGENTES x 4%</t>
  </si>
  <si>
    <t>Juan Carlos Urgilés Martinez</t>
  </si>
  <si>
    <t>Dolores Guanuchi Patiño</t>
  </si>
  <si>
    <t>GERENTE GENERAL</t>
  </si>
  <si>
    <t>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</si>
</sst>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#,##0.00_ ;[Red]\-#,##0.00\ "/>
    <numFmt numFmtId="165" formatCode="0.00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9"/>
      <color rgb="FFFF0000"/>
      <name val="Arial"/>
      <family val="2"/>
    </font>
    <font>
      <sz val="9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1"/>
      <name val="Times New Roman"/>
      <family val="1"/>
    </font>
    <font>
      <sz val="8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164" fontId="5" fillId="0" borderId="0" xfId="0" applyNumberFormat="1" applyFont="1"/>
    <xf numFmtId="0" fontId="5" fillId="0" borderId="0" xfId="0" applyFont="1"/>
    <xf numFmtId="40" fontId="6" fillId="0" borderId="0" xfId="0" applyNumberFormat="1" applyFont="1"/>
    <xf numFmtId="0" fontId="7" fillId="0" borderId="0" xfId="0" applyFont="1"/>
    <xf numFmtId="164" fontId="3" fillId="0" borderId="0" xfId="0" applyNumberFormat="1" applyFont="1"/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164" fontId="5" fillId="2" borderId="0" xfId="0" applyNumberFormat="1" applyFont="1" applyFill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9" fontId="3" fillId="0" borderId="0" xfId="0" applyNumberFormat="1" applyFont="1"/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right" vertical="top" wrapText="1"/>
    </xf>
    <xf numFmtId="164" fontId="7" fillId="0" borderId="1" xfId="0" applyNumberFormat="1" applyFont="1" applyBorder="1" applyAlignment="1">
      <alignment vertical="top" wrapText="1"/>
    </xf>
    <xf numFmtId="9" fontId="5" fillId="0" borderId="0" xfId="2" applyFont="1" applyBorder="1" applyAlignment="1">
      <alignment horizontal="center" vertical="top" wrapText="1"/>
    </xf>
    <xf numFmtId="4" fontId="5" fillId="0" borderId="0" xfId="0" applyNumberFormat="1" applyFont="1"/>
    <xf numFmtId="164" fontId="5" fillId="0" borderId="0" xfId="0" applyNumberFormat="1" applyFont="1" applyAlignment="1">
      <alignment vertical="top" wrapText="1"/>
    </xf>
    <xf numFmtId="43" fontId="5" fillId="0" borderId="0" xfId="1" applyFont="1" applyFill="1" applyBorder="1"/>
    <xf numFmtId="0" fontId="9" fillId="0" borderId="0" xfId="0" applyFont="1"/>
    <xf numFmtId="40" fontId="5" fillId="0" borderId="0" xfId="0" applyNumberFormat="1" applyFont="1"/>
    <xf numFmtId="164" fontId="5" fillId="3" borderId="0" xfId="0" applyNumberFormat="1" applyFont="1" applyFill="1" applyAlignment="1">
      <alignment vertical="top" wrapText="1"/>
    </xf>
    <xf numFmtId="164" fontId="10" fillId="3" borderId="0" xfId="0" applyNumberFormat="1" applyFont="1" applyFill="1" applyAlignment="1">
      <alignment vertical="top" wrapText="1"/>
    </xf>
    <xf numFmtId="0" fontId="3" fillId="0" borderId="1" xfId="0" applyFont="1" applyBorder="1" applyAlignment="1">
      <alignment horizontal="left" vertical="top" wrapText="1" indent="1"/>
    </xf>
    <xf numFmtId="164" fontId="3" fillId="0" borderId="1" xfId="0" applyNumberFormat="1" applyFont="1" applyBorder="1" applyAlignment="1">
      <alignment horizontal="right" vertical="top" wrapText="1"/>
    </xf>
    <xf numFmtId="164" fontId="5" fillId="0" borderId="0" xfId="0" applyNumberFormat="1" applyFont="1" applyAlignment="1">
      <alignment horizontal="right" vertical="top" wrapText="1"/>
    </xf>
    <xf numFmtId="0" fontId="7" fillId="0" borderId="1" xfId="0" applyFont="1" applyBorder="1" applyAlignment="1">
      <alignment horizontal="left" vertical="top" wrapText="1" indent="2"/>
    </xf>
    <xf numFmtId="10" fontId="5" fillId="0" borderId="0" xfId="2" applyNumberFormat="1" applyFont="1" applyBorder="1" applyAlignment="1">
      <alignment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justify" vertical="top" wrapText="1"/>
    </xf>
    <xf numFmtId="165" fontId="5" fillId="0" borderId="0" xfId="0" applyNumberFormat="1" applyFont="1"/>
    <xf numFmtId="0" fontId="11" fillId="0" borderId="0" xfId="3" applyFont="1"/>
    <xf numFmtId="40" fontId="11" fillId="0" borderId="0" xfId="3" applyNumberFormat="1" applyFont="1"/>
    <xf numFmtId="0" fontId="2" fillId="0" borderId="0" xfId="3" applyFont="1"/>
    <xf numFmtId="0" fontId="12" fillId="0" borderId="0" xfId="0" applyFont="1"/>
    <xf numFmtId="0" fontId="13" fillId="0" borderId="0" xfId="3" applyFont="1"/>
    <xf numFmtId="40" fontId="13" fillId="0" borderId="0" xfId="3" applyNumberFormat="1" applyFont="1"/>
  </cellXfs>
  <cellStyles count="4">
    <cellStyle name="Millares" xfId="1" builtinId="3"/>
    <cellStyle name="Normal" xfId="0" builtinId="0"/>
    <cellStyle name="Normal 13" xfId="3" xr:uid="{A32E94D6-2ACF-4187-8486-D360E57AA412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FIJOS/d.guanuchi%2015_03_2019/DISCO%20LOCAL%20(D)/CONTABILIDAD/CONTABILIDAD/Disco%20D/RESLOLITA/A&#209;O%202020/BALANCES/PATRIMONIO%20TECNICO/9.%20SEPTIEMBRE%20Patrimonio%20T&#233;cnic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Relación PT."/>
      <sheetName val="Patrimonio Técnico"/>
      <sheetName val="Ponderación de Activos"/>
    </sheetNames>
    <sheetDataSet>
      <sheetData sheetId="0">
        <row r="214">
          <cell r="D214">
            <v>-7098091.7999999998</v>
          </cell>
        </row>
        <row r="216">
          <cell r="D216">
            <v>-4958293.6500000004</v>
          </cell>
        </row>
        <row r="389">
          <cell r="F389">
            <v>34938002.329999998</v>
          </cell>
        </row>
        <row r="393">
          <cell r="E393">
            <v>80971299.090000004</v>
          </cell>
        </row>
        <row r="397">
          <cell r="E397">
            <v>21241493.190000001</v>
          </cell>
        </row>
        <row r="400">
          <cell r="E400">
            <v>0</v>
          </cell>
        </row>
        <row r="402">
          <cell r="F402">
            <v>3293678.73</v>
          </cell>
        </row>
        <row r="408">
          <cell r="E408">
            <v>0</v>
          </cell>
        </row>
        <row r="410">
          <cell r="E410">
            <v>0</v>
          </cell>
        </row>
        <row r="412">
          <cell r="E412">
            <v>0</v>
          </cell>
        </row>
        <row r="414">
          <cell r="E414">
            <v>0</v>
          </cell>
        </row>
        <row r="416">
          <cell r="F416">
            <v>140444473.34</v>
          </cell>
        </row>
        <row r="417">
          <cell r="F417">
            <v>3086143.9200000763</v>
          </cell>
        </row>
      </sheetData>
      <sheetData sheetId="1"/>
      <sheetData sheetId="2"/>
      <sheetData sheetId="3"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5">
          <cell r="F15">
            <v>19603.28</v>
          </cell>
        </row>
        <row r="17">
          <cell r="F17">
            <v>0</v>
          </cell>
        </row>
        <row r="18">
          <cell r="F18">
            <v>42181179.405000001</v>
          </cell>
        </row>
        <row r="19">
          <cell r="F19">
            <v>49999.165000000001</v>
          </cell>
        </row>
        <row r="20">
          <cell r="F20">
            <v>10481931.215</v>
          </cell>
        </row>
        <row r="25">
          <cell r="F25">
            <v>-69512.90000000775</v>
          </cell>
        </row>
        <row r="26">
          <cell r="F26">
            <v>675468594.78000009</v>
          </cell>
        </row>
        <row r="27">
          <cell r="F27">
            <v>28310474.600000001</v>
          </cell>
        </row>
        <row r="28">
          <cell r="F28">
            <v>449403.28</v>
          </cell>
        </row>
        <row r="29">
          <cell r="F29">
            <v>17956365.469999999</v>
          </cell>
        </row>
        <row r="30">
          <cell r="F30">
            <v>8998323.9000000022</v>
          </cell>
        </row>
        <row r="31">
          <cell r="F31">
            <v>4743052.5</v>
          </cell>
        </row>
        <row r="45">
          <cell r="E45">
            <v>1036928701.49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C013D-484F-45B2-AF40-B3BCF1102612}">
  <sheetPr>
    <tabColor theme="5" tint="0.39997558519241921"/>
  </sheetPr>
  <dimension ref="B1:J63"/>
  <sheetViews>
    <sheetView tabSelected="1" topLeftCell="A44" zoomScale="85" zoomScaleNormal="85" workbookViewId="0">
      <selection activeCell="F41" sqref="F41"/>
    </sheetView>
  </sheetViews>
  <sheetFormatPr baseColWidth="10" defaultColWidth="41.85546875" defaultRowHeight="12" x14ac:dyDescent="0.2"/>
  <cols>
    <col min="1" max="1" width="2.42578125" style="1" customWidth="1"/>
    <col min="2" max="2" width="13.28515625" style="1" bestFit="1" customWidth="1"/>
    <col min="3" max="3" width="12.28515625" style="1" customWidth="1"/>
    <col min="4" max="4" width="48.42578125" style="1" customWidth="1"/>
    <col min="5" max="5" width="20" style="7" customWidth="1"/>
    <col min="6" max="6" width="20" style="3" customWidth="1"/>
    <col min="7" max="7" width="18" style="4" customWidth="1"/>
    <col min="8" max="8" width="15.28515625" style="5" bestFit="1" customWidth="1"/>
    <col min="9" max="16384" width="41.85546875" style="1"/>
  </cols>
  <sheetData>
    <row r="1" spans="2:10" ht="12.75" x14ac:dyDescent="0.2">
      <c r="C1" s="2" t="s">
        <v>0</v>
      </c>
      <c r="D1" s="2"/>
      <c r="E1" s="2"/>
    </row>
    <row r="2" spans="2:10" x14ac:dyDescent="0.2">
      <c r="C2" s="6"/>
    </row>
    <row r="3" spans="2:10" ht="12" customHeight="1" x14ac:dyDescent="0.2">
      <c r="C3" s="8" t="s">
        <v>1</v>
      </c>
      <c r="D3" s="8"/>
      <c r="E3" s="8"/>
      <c r="F3" s="9"/>
    </row>
    <row r="4" spans="2:10" x14ac:dyDescent="0.2">
      <c r="C4" s="1" t="s">
        <v>2</v>
      </c>
    </row>
    <row r="5" spans="2:10" x14ac:dyDescent="0.2">
      <c r="C5" s="1" t="s">
        <v>3</v>
      </c>
    </row>
    <row r="6" spans="2:10" x14ac:dyDescent="0.2">
      <c r="C6" s="1" t="s">
        <v>4</v>
      </c>
    </row>
    <row r="7" spans="2:10" x14ac:dyDescent="0.2">
      <c r="C7" s="1" t="s">
        <v>5</v>
      </c>
    </row>
    <row r="9" spans="2:10" x14ac:dyDescent="0.2">
      <c r="D9" s="10" t="s">
        <v>6</v>
      </c>
    </row>
    <row r="10" spans="2:10" x14ac:dyDescent="0.2">
      <c r="D10" s="10" t="s">
        <v>7</v>
      </c>
    </row>
    <row r="11" spans="2:10" x14ac:dyDescent="0.2">
      <c r="H11" s="3"/>
      <c r="I11" s="4"/>
      <c r="J11" s="11"/>
    </row>
    <row r="12" spans="2:10" s="10" customFormat="1" x14ac:dyDescent="0.2">
      <c r="B12" s="10" t="s">
        <v>8</v>
      </c>
      <c r="C12" s="12" t="s">
        <v>9</v>
      </c>
      <c r="D12" s="12" t="s">
        <v>10</v>
      </c>
      <c r="E12" s="13" t="s">
        <v>11</v>
      </c>
      <c r="F12" s="3"/>
      <c r="G12" s="4"/>
      <c r="H12" s="3"/>
      <c r="I12" s="4"/>
      <c r="J12" s="11"/>
    </row>
    <row r="13" spans="2:10" x14ac:dyDescent="0.2">
      <c r="B13" s="14">
        <v>1</v>
      </c>
      <c r="C13" s="15">
        <v>31</v>
      </c>
      <c r="D13" s="15" t="s">
        <v>12</v>
      </c>
      <c r="E13" s="16">
        <f>+[1]GENERAL!F389</f>
        <v>34938002.329999998</v>
      </c>
      <c r="H13" s="3"/>
      <c r="I13" s="4"/>
      <c r="J13" s="11"/>
    </row>
    <row r="14" spans="2:10" x14ac:dyDescent="0.2">
      <c r="B14" s="14">
        <v>1</v>
      </c>
      <c r="C14" s="15">
        <v>3301</v>
      </c>
      <c r="D14" s="15" t="s">
        <v>13</v>
      </c>
      <c r="E14" s="16">
        <f>+[1]GENERAL!E393</f>
        <v>80971299.090000004</v>
      </c>
      <c r="H14" s="3"/>
      <c r="I14" s="4"/>
      <c r="J14" s="11"/>
    </row>
    <row r="15" spans="2:10" x14ac:dyDescent="0.2">
      <c r="B15" s="14">
        <v>1</v>
      </c>
      <c r="C15" s="15">
        <v>3302</v>
      </c>
      <c r="D15" s="15" t="s">
        <v>14</v>
      </c>
      <c r="E15" s="16">
        <v>0</v>
      </c>
      <c r="H15" s="3"/>
      <c r="I15" s="4"/>
      <c r="J15" s="11"/>
    </row>
    <row r="16" spans="2:10" x14ac:dyDescent="0.2">
      <c r="B16" s="14">
        <v>1</v>
      </c>
      <c r="C16" s="15">
        <v>3303</v>
      </c>
      <c r="D16" s="15" t="s">
        <v>15</v>
      </c>
      <c r="E16" s="16">
        <f>+[1]GENERAL!E397</f>
        <v>21241493.190000001</v>
      </c>
      <c r="H16" s="3"/>
      <c r="I16" s="4"/>
      <c r="J16" s="11"/>
    </row>
    <row r="17" spans="2:10" x14ac:dyDescent="0.2">
      <c r="B17" s="14">
        <v>1</v>
      </c>
      <c r="C17" s="15">
        <v>34</v>
      </c>
      <c r="D17" s="15" t="s">
        <v>16</v>
      </c>
      <c r="E17" s="16">
        <v>0</v>
      </c>
      <c r="H17" s="3"/>
      <c r="I17" s="4"/>
      <c r="J17" s="11"/>
    </row>
    <row r="18" spans="2:10" x14ac:dyDescent="0.2">
      <c r="B18" s="14">
        <v>1</v>
      </c>
      <c r="C18" s="15">
        <v>35</v>
      </c>
      <c r="D18" s="15" t="s">
        <v>17</v>
      </c>
      <c r="E18" s="16">
        <f>+[1]GENERAL!F402</f>
        <v>3293678.73</v>
      </c>
      <c r="H18" s="3"/>
      <c r="I18" s="4"/>
      <c r="J18" s="11"/>
    </row>
    <row r="19" spans="2:10" x14ac:dyDescent="0.2">
      <c r="B19" s="14">
        <v>1</v>
      </c>
      <c r="C19" s="15">
        <v>3601</v>
      </c>
      <c r="D19" s="15" t="s">
        <v>18</v>
      </c>
      <c r="E19" s="16">
        <f>+[1]GENERAL!E408</f>
        <v>0</v>
      </c>
      <c r="H19" s="3"/>
      <c r="I19" s="4"/>
      <c r="J19" s="11"/>
    </row>
    <row r="20" spans="2:10" x14ac:dyDescent="0.2">
      <c r="B20" s="14">
        <v>1</v>
      </c>
      <c r="C20" s="15">
        <v>3602</v>
      </c>
      <c r="D20" s="15" t="s">
        <v>19</v>
      </c>
      <c r="E20" s="16">
        <f>+[1]GENERAL!E410</f>
        <v>0</v>
      </c>
      <c r="H20" s="3"/>
      <c r="I20" s="4"/>
      <c r="J20" s="11"/>
    </row>
    <row r="21" spans="2:10" x14ac:dyDescent="0.2">
      <c r="B21" s="14">
        <v>1</v>
      </c>
      <c r="C21" s="15">
        <v>3603</v>
      </c>
      <c r="D21" s="15" t="s">
        <v>20</v>
      </c>
      <c r="E21" s="16">
        <f>+[1]GENERAL!E412</f>
        <v>0</v>
      </c>
      <c r="H21" s="3"/>
      <c r="I21" s="4"/>
      <c r="J21" s="11"/>
    </row>
    <row r="22" spans="2:10" x14ac:dyDescent="0.2">
      <c r="B22" s="14">
        <v>1</v>
      </c>
      <c r="C22" s="15">
        <v>3604</v>
      </c>
      <c r="D22" s="15" t="s">
        <v>21</v>
      </c>
      <c r="E22" s="16">
        <f>+[1]GENERAL!E414</f>
        <v>0</v>
      </c>
      <c r="H22" s="3"/>
      <c r="I22" s="4"/>
      <c r="J22" s="11"/>
    </row>
    <row r="23" spans="2:10" x14ac:dyDescent="0.2">
      <c r="B23" s="14">
        <v>0.5</v>
      </c>
      <c r="C23" s="17" t="s">
        <v>22</v>
      </c>
      <c r="D23" s="15" t="s">
        <v>23</v>
      </c>
      <c r="E23" s="16">
        <f>+[1]GENERAL!F417*0.5</f>
        <v>1543071.9600000381</v>
      </c>
      <c r="H23" s="3"/>
      <c r="I23" s="4"/>
      <c r="J23" s="11"/>
    </row>
    <row r="24" spans="2:10" x14ac:dyDescent="0.2">
      <c r="C24" s="1" t="s">
        <v>24</v>
      </c>
      <c r="H24" s="3"/>
      <c r="I24" s="4"/>
      <c r="J24" s="11"/>
    </row>
    <row r="25" spans="2:10" x14ac:dyDescent="0.2">
      <c r="C25" s="1" t="s">
        <v>25</v>
      </c>
      <c r="H25" s="3"/>
      <c r="I25" s="4"/>
      <c r="J25" s="11"/>
    </row>
    <row r="26" spans="2:10" x14ac:dyDescent="0.2">
      <c r="H26" s="3"/>
      <c r="I26" s="4"/>
      <c r="J26" s="11"/>
    </row>
    <row r="27" spans="2:10" x14ac:dyDescent="0.2">
      <c r="C27" s="12" t="s">
        <v>26</v>
      </c>
      <c r="D27" s="12" t="s">
        <v>27</v>
      </c>
      <c r="E27" s="18">
        <f>SUM(E13:E23)</f>
        <v>141987545.30000004</v>
      </c>
      <c r="H27" s="3"/>
      <c r="I27" s="4"/>
      <c r="J27" s="11"/>
    </row>
    <row r="28" spans="2:10" x14ac:dyDescent="0.2">
      <c r="H28" s="3"/>
      <c r="I28" s="4"/>
      <c r="J28" s="11"/>
    </row>
    <row r="29" spans="2:10" x14ac:dyDescent="0.2">
      <c r="D29" s="10" t="s">
        <v>28</v>
      </c>
      <c r="H29" s="3"/>
      <c r="I29" s="4"/>
    </row>
    <row r="30" spans="2:10" x14ac:dyDescent="0.2">
      <c r="H30" s="3"/>
      <c r="I30" s="4"/>
    </row>
    <row r="31" spans="2:10" x14ac:dyDescent="0.2">
      <c r="C31" s="12" t="s">
        <v>9</v>
      </c>
      <c r="D31" s="12" t="s">
        <v>10</v>
      </c>
      <c r="E31" s="13" t="s">
        <v>11</v>
      </c>
      <c r="H31" s="3"/>
      <c r="I31" s="4"/>
    </row>
    <row r="32" spans="2:10" x14ac:dyDescent="0.2">
      <c r="B32" s="14">
        <v>0.5</v>
      </c>
      <c r="C32" s="15">
        <v>3305</v>
      </c>
      <c r="D32" s="15" t="s">
        <v>29</v>
      </c>
      <c r="E32" s="16">
        <v>0</v>
      </c>
      <c r="F32" s="19">
        <v>0.5</v>
      </c>
    </row>
    <row r="33" spans="2:8" x14ac:dyDescent="0.2">
      <c r="B33" s="14">
        <v>0.5</v>
      </c>
      <c r="C33" s="15">
        <v>3310</v>
      </c>
      <c r="D33" s="15" t="s">
        <v>30</v>
      </c>
      <c r="E33" s="16">
        <f>+[1]GENERAL!E400</f>
        <v>0</v>
      </c>
      <c r="F33" s="19">
        <v>0.5</v>
      </c>
      <c r="G33" s="20"/>
    </row>
    <row r="34" spans="2:8" ht="24" x14ac:dyDescent="0.2">
      <c r="B34" s="14">
        <v>1</v>
      </c>
      <c r="C34" s="15">
        <v>149980</v>
      </c>
      <c r="D34" s="15" t="s">
        <v>31</v>
      </c>
      <c r="E34" s="16">
        <f>-[1]GENERAL!D214</f>
        <v>7098091.7999999998</v>
      </c>
      <c r="F34" s="19"/>
      <c r="G34" s="20"/>
    </row>
    <row r="35" spans="2:8" x14ac:dyDescent="0.2">
      <c r="B35" s="14">
        <v>1</v>
      </c>
      <c r="C35" s="15">
        <v>149989</v>
      </c>
      <c r="D35" s="15" t="s">
        <v>32</v>
      </c>
      <c r="E35" s="16">
        <f>-[1]GENERAL!D216</f>
        <v>4958293.6500000004</v>
      </c>
      <c r="F35" s="19"/>
      <c r="G35" s="20"/>
    </row>
    <row r="36" spans="2:8" x14ac:dyDescent="0.2">
      <c r="B36" s="14">
        <v>1</v>
      </c>
      <c r="C36" s="15" t="s">
        <v>33</v>
      </c>
      <c r="D36" s="15" t="s">
        <v>34</v>
      </c>
      <c r="E36" s="16">
        <v>0</v>
      </c>
      <c r="F36" s="19"/>
      <c r="G36" s="20"/>
    </row>
    <row r="37" spans="2:8" x14ac:dyDescent="0.2">
      <c r="C37" s="1" t="s">
        <v>35</v>
      </c>
    </row>
    <row r="39" spans="2:8" ht="12.75" x14ac:dyDescent="0.2">
      <c r="C39" s="12" t="s">
        <v>36</v>
      </c>
      <c r="D39" s="12" t="s">
        <v>37</v>
      </c>
      <c r="E39" s="18">
        <f>SUM(E32:E36)</f>
        <v>12056385.449999999</v>
      </c>
      <c r="F39" s="21"/>
      <c r="G39" s="22"/>
      <c r="H39" s="23"/>
    </row>
    <row r="40" spans="2:8" x14ac:dyDescent="0.2">
      <c r="C40" s="6"/>
      <c r="H40" s="24"/>
    </row>
    <row r="41" spans="2:8" x14ac:dyDescent="0.2">
      <c r="C41" s="12" t="s">
        <v>38</v>
      </c>
      <c r="D41" s="12" t="s">
        <v>39</v>
      </c>
      <c r="E41" s="18">
        <f>+E27+E39</f>
        <v>154043930.75000003</v>
      </c>
      <c r="F41" s="25">
        <f>+[1]GENERAL!F416+[1]GENERAL!F417-([1]GENERAL!F417*0.5)-[1]GENERAL!D214-[1]GENERAL!D216</f>
        <v>154043930.75000006</v>
      </c>
      <c r="G41" s="26">
        <f>+E41-F41</f>
        <v>0</v>
      </c>
      <c r="H41" s="24"/>
    </row>
    <row r="43" spans="2:8" x14ac:dyDescent="0.2">
      <c r="D43" s="10" t="s">
        <v>40</v>
      </c>
    </row>
    <row r="44" spans="2:8" x14ac:dyDescent="0.2">
      <c r="D44" s="27" t="s">
        <v>41</v>
      </c>
      <c r="E44" s="28">
        <f>SUM('[1]Ponderación de Activos'!F4:F11)</f>
        <v>0</v>
      </c>
    </row>
    <row r="45" spans="2:8" ht="12.75" x14ac:dyDescent="0.2">
      <c r="D45" s="27" t="s">
        <v>42</v>
      </c>
      <c r="E45" s="28">
        <f>SUM('[1]Ponderación de Activos'!F15)</f>
        <v>19603.28</v>
      </c>
      <c r="F45" s="29"/>
    </row>
    <row r="46" spans="2:8" ht="12.75" x14ac:dyDescent="0.2">
      <c r="D46" s="27" t="s">
        <v>43</v>
      </c>
      <c r="E46" s="28">
        <f>SUM('[1]Ponderación de Activos'!F16:F20)</f>
        <v>52713109.784999996</v>
      </c>
      <c r="F46" s="29"/>
    </row>
    <row r="47" spans="2:8" ht="12.75" x14ac:dyDescent="0.2">
      <c r="D47" s="27" t="s">
        <v>44</v>
      </c>
      <c r="E47" s="28">
        <f>SUM('[1]Ponderación de Activos'!F24:F31)</f>
        <v>735856701.63000011</v>
      </c>
      <c r="F47" s="29"/>
      <c r="H47" s="23"/>
    </row>
    <row r="48" spans="2:8" ht="24" x14ac:dyDescent="0.2">
      <c r="D48" s="30" t="s">
        <v>45</v>
      </c>
      <c r="E48" s="18">
        <f>SUM(E44:E47)</f>
        <v>788589414.69500017</v>
      </c>
      <c r="F48" s="31">
        <f>E41/E48</f>
        <v>0.19534110892114756</v>
      </c>
    </row>
    <row r="50" spans="3:8" ht="12.75" x14ac:dyDescent="0.2">
      <c r="D50" s="32" t="s">
        <v>46</v>
      </c>
    </row>
    <row r="52" spans="3:8" ht="12.75" x14ac:dyDescent="0.2">
      <c r="C52" s="15" t="s">
        <v>47</v>
      </c>
      <c r="D52" s="33" t="s">
        <v>48</v>
      </c>
      <c r="E52" s="16">
        <f>E48*0.09</f>
        <v>70973047.322550014</v>
      </c>
      <c r="F52" s="21"/>
      <c r="G52" s="34"/>
    </row>
    <row r="53" spans="3:8" ht="12.75" customHeight="1" x14ac:dyDescent="0.2">
      <c r="C53" s="15" t="s">
        <v>49</v>
      </c>
      <c r="D53" s="15" t="s">
        <v>50</v>
      </c>
      <c r="E53" s="16">
        <f>E41-E52</f>
        <v>83070883.427450016</v>
      </c>
      <c r="F53" s="21"/>
    </row>
    <row r="54" spans="3:8" ht="12.75" x14ac:dyDescent="0.2">
      <c r="C54" s="15"/>
      <c r="D54" s="15" t="s">
        <v>51</v>
      </c>
      <c r="E54" s="16">
        <f>'[1]Ponderación de Activos'!E45*4%</f>
        <v>41477148.059600003</v>
      </c>
      <c r="F54" s="21"/>
    </row>
    <row r="62" spans="3:8" ht="15" x14ac:dyDescent="0.25">
      <c r="D62" s="35" t="s">
        <v>52</v>
      </c>
      <c r="E62" s="36" t="s">
        <v>53</v>
      </c>
      <c r="G62" s="37"/>
      <c r="H62" s="38"/>
    </row>
    <row r="63" spans="3:8" ht="15" x14ac:dyDescent="0.25">
      <c r="D63" s="39" t="s">
        <v>54</v>
      </c>
      <c r="E63" s="40" t="s">
        <v>55</v>
      </c>
      <c r="G63" s="37"/>
      <c r="H63" s="38"/>
    </row>
  </sheetData>
  <mergeCells count="2">
    <mergeCell ref="C1:E1"/>
    <mergeCell ref="C3:E3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Dolores Guadalupe Guanuchi Patiño</dc:creator>
  <cp:lastModifiedBy>Dolores Guadalupe Guanuchi Patiño</cp:lastModifiedBy>
  <dcterms:created xsi:type="dcterms:W3CDTF">2020-10-07T17:24:50Z</dcterms:created>
  <dcterms:modified xsi:type="dcterms:W3CDTF">2020-10-07T17:25:04Z</dcterms:modified>
</cp:coreProperties>
</file>